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90" yWindow="1395" windowWidth="9450" windowHeight="4665" tabRatio="614" activeTab="0"/>
  </bookViews>
  <sheets>
    <sheet name="Отчет за 2017 г " sheetId="1" r:id="rId1"/>
  </sheets>
  <definedNames>
    <definedName name="_xlnm.Print_Titles" localSheetId="0">'Отчет за 2017 г '!$4:$6</definedName>
  </definedNames>
  <calcPr fullCalcOnLoad="1"/>
</workbook>
</file>

<file path=xl/sharedStrings.xml><?xml version="1.0" encoding="utf-8"?>
<sst xmlns="http://schemas.openxmlformats.org/spreadsheetml/2006/main" count="686" uniqueCount="462">
  <si>
    <t>Наименование муниципальной программы, мероприятий программы, подпрограммы</t>
  </si>
  <si>
    <t>% выполнения от плана года</t>
  </si>
  <si>
    <t>Стипендиальная поддержка одаренных детей, обучающихся в МБОУ ДОД «ДМШ №2»</t>
  </si>
  <si>
    <t>Развитие системы поддержки одаренных детей и талантливой молодежи</t>
  </si>
  <si>
    <t>Повышение доступности образования для лиц с ограниченными возможностями здоровья и инвалидов, социальная поддержка детей</t>
  </si>
  <si>
    <t>Формирование здоровьесберегающих и безопасных условий организации образовательного процесса</t>
  </si>
  <si>
    <t xml:space="preserve">«Энергосбережение и повышение энергетической эффективности Озерского городского округа Челябинской области» на 2014 - 2020 годы </t>
  </si>
  <si>
    <t xml:space="preserve">Организация работ по перемещению, хранению бесхозяйных автотранспортных средств </t>
  </si>
  <si>
    <t>Проведение лекций, бесед  профилактического характера для молодежи</t>
  </si>
  <si>
    <t>6.1</t>
  </si>
  <si>
    <t>Начальник Управления по финансам</t>
  </si>
  <si>
    <t>Организация проведения кадастровых работ в отношении земельных участков, которые после разграничения государственной собственности на землю будут отнесены к муниципальной собственности</t>
  </si>
  <si>
    <t>Управление капитального строительства и благоустройства</t>
  </si>
  <si>
    <t xml:space="preserve">Фактическое выполнение мероприятий программы за отчетный период (тыс.руб.) </t>
  </si>
  <si>
    <t xml:space="preserve">Кассовое исполнение мероприятий программы за отчетный период (тыс.руб.) </t>
  </si>
  <si>
    <t>15</t>
  </si>
  <si>
    <t>2</t>
  </si>
  <si>
    <t>1.3</t>
  </si>
  <si>
    <t>2.2</t>
  </si>
  <si>
    <t>Управление культуры</t>
  </si>
  <si>
    <t>Согласовано:</t>
  </si>
  <si>
    <t>11</t>
  </si>
  <si>
    <t>3.1</t>
  </si>
  <si>
    <t>4.1</t>
  </si>
  <si>
    <t>1.4</t>
  </si>
  <si>
    <t>13</t>
  </si>
  <si>
    <t>4</t>
  </si>
  <si>
    <t>5</t>
  </si>
  <si>
    <t>2.1</t>
  </si>
  <si>
    <t>Всего</t>
  </si>
  <si>
    <t>в том числе по источникам</t>
  </si>
  <si>
    <t>12</t>
  </si>
  <si>
    <t>17</t>
  </si>
  <si>
    <t>14</t>
  </si>
  <si>
    <t>10</t>
  </si>
  <si>
    <t>3</t>
  </si>
  <si>
    <t>6</t>
  </si>
  <si>
    <t>1</t>
  </si>
  <si>
    <t>1.1</t>
  </si>
  <si>
    <t>1.2</t>
  </si>
  <si>
    <t>16</t>
  </si>
  <si>
    <t xml:space="preserve">ИТОГО: </t>
  </si>
  <si>
    <t>Внебюд-жетные средства</t>
  </si>
  <si>
    <t>1.5</t>
  </si>
  <si>
    <t>5.1</t>
  </si>
  <si>
    <t>4.2</t>
  </si>
  <si>
    <t>Финансовая поддержка субъектов малого и среднего предпринимательства</t>
  </si>
  <si>
    <t>Пляж "Молодежный" (10877 кв.м.)</t>
  </si>
  <si>
    <t xml:space="preserve">Пляж "Дальний" (23621кв.м.) </t>
  </si>
  <si>
    <t>7.1</t>
  </si>
  <si>
    <t>7.2</t>
  </si>
  <si>
    <t>3.2</t>
  </si>
  <si>
    <t>3.3</t>
  </si>
  <si>
    <t>3.4</t>
  </si>
  <si>
    <t>6.2</t>
  </si>
  <si>
    <t>18</t>
  </si>
  <si>
    <t>19</t>
  </si>
  <si>
    <t>20</t>
  </si>
  <si>
    <t>Подпрограмма "Оказание молодым семьям государственной поддержки для улучшения жилищных условий" (УЖКХ)</t>
  </si>
  <si>
    <t>8</t>
  </si>
  <si>
    <t>24</t>
  </si>
  <si>
    <t>25</t>
  </si>
  <si>
    <t>Управление жилищно-коммунального хозяйства (МУ "Социальная сфера")</t>
  </si>
  <si>
    <t>1.6</t>
  </si>
  <si>
    <t>1.7</t>
  </si>
  <si>
    <t>Управление по делам ГО и ЧС</t>
  </si>
  <si>
    <t>5.2</t>
  </si>
  <si>
    <t>2.3</t>
  </si>
  <si>
    <t>2.4</t>
  </si>
  <si>
    <t>Отсыпка песком</t>
  </si>
  <si>
    <t>26</t>
  </si>
  <si>
    <t>Пляж "Колибри" (7500 кв.м.)</t>
  </si>
  <si>
    <t>№  п./п.</t>
  </si>
  <si>
    <t>Е.Б. Соловьева</t>
  </si>
  <si>
    <t>27</t>
  </si>
  <si>
    <t>Поставка и транспортировка природного газа для Мемориального комплекса «Вечный огонь»</t>
  </si>
  <si>
    <t>Стипендиальная поддержка одаренных детей, обучающихся в МБОУ ДОД «ДМШ №1»</t>
  </si>
  <si>
    <t>Стипендиальная поддержка одаренных детей, обучающихся в МБОУ ДОД «ДХШ»</t>
  </si>
  <si>
    <t>Стипендиальная поддержка одаренных детей, обучающихся в МБОУ ДОД «ДШИ»</t>
  </si>
  <si>
    <t>Средства бюджета округа</t>
  </si>
  <si>
    <t>Межбюд-жетные трансфер-ты из федераль-ного бюджета</t>
  </si>
  <si>
    <t>Межбюд-жетные трансфер-ты из областного бюджета</t>
  </si>
  <si>
    <t>Межбюд-жетные трансферты из федераль-ного бюджета</t>
  </si>
  <si>
    <t>Санитарное содержание и обслуживание территории</t>
  </si>
  <si>
    <t>Исследования воды и песка</t>
  </si>
  <si>
    <t>Вывоз и захоронение твердых бытовых отходов</t>
  </si>
  <si>
    <t>Содержание медицинского персонала</t>
  </si>
  <si>
    <t>2.5</t>
  </si>
  <si>
    <t>Пляж "Нептун" (11384 кв.м.)</t>
  </si>
  <si>
    <t>3.5</t>
  </si>
  <si>
    <t>Пляж по адресу ул.Набережная,21 (1251кв.м.)</t>
  </si>
  <si>
    <t>Пляж по адресу мкр.Заозерный,4 (6431кв.м.)</t>
  </si>
  <si>
    <t>Пляж "Восточный" в пос. Метлино (1556 кв.м.)</t>
  </si>
  <si>
    <t>7</t>
  </si>
  <si>
    <t>Пляж "Южный" в пос. Новогорный (953 кв.м.)</t>
  </si>
  <si>
    <t>9</t>
  </si>
  <si>
    <t>Оказание единовременной материальной помощи по индивидуальным обращениям</t>
  </si>
  <si>
    <t>Выплата компенсации расходов на оплату стоимости проезда на автомобильном транспорте, относящегося к категории такси, до социально значимых объектов инфраструктуры Озерского городского округа, утвержденных постановлением администрации округа, и обратно</t>
  </si>
  <si>
    <t>Предоставление ежемесячного денежного содержания</t>
  </si>
  <si>
    <t>Выплата социального пособия на погребение</t>
  </si>
  <si>
    <t>Предоставление бесплатного горячего питания в организациях общественного питания</t>
  </si>
  <si>
    <t xml:space="preserve">Компенсация стоимости проездного билета для проезда на городском и пригородном автомобильном транспорте общего пользования </t>
  </si>
  <si>
    <t xml:space="preserve">Прочие расходы (транспортные расходы, на проведение праздничных мероприятий, приобретение подарков и сувениров) </t>
  </si>
  <si>
    <t>Приобретение средств реабилитации (кресло-коляски, трости, костыли и т.д.) для пункта проката и «Школы реабилитации», материально-техническое оснащение зала лечебной физкультуры и комнаты психологической разгрузки в МУ «Комплексный центр»</t>
  </si>
  <si>
    <t>«Развитие образования в Озерском городском округе» на 2014-2018 годы (УО)</t>
  </si>
  <si>
    <t>Развитие инфраструктуры образовательных учреждений</t>
  </si>
  <si>
    <t>Поддержка и развитие образовательных учреждений</t>
  </si>
  <si>
    <t>Поддержка и развитие профессионального мастерства педагогических работников</t>
  </si>
  <si>
    <t>Обеспечение деятельности по реализации муниципальной программы «Социальная поддержка населения Озерского городского округа»</t>
  </si>
  <si>
    <t>Компенсация стоимости ученического проездного билета для проезда на городском автомобильном транспорте общего пользования (ежемесячно)</t>
  </si>
  <si>
    <t>Проведение лабораторных исследований компонентов окружающей среды</t>
  </si>
  <si>
    <t>Капитальный ремонт и реконструкция сетей наружного освещения на территории Озерского городского округа</t>
  </si>
  <si>
    <t>Замена существующих дорожных знаков  на знаки с повышенной яркостью (с флуоресцентным покрытием) на территории Озерского городского округа</t>
  </si>
  <si>
    <t>Проведение лекций, бесед  профилактического характера для молодежи по способам  противодействия распространению ВИЧ-СПИД</t>
  </si>
  <si>
    <t>8.1</t>
  </si>
  <si>
    <t>8.2</t>
  </si>
  <si>
    <t>15.2</t>
  </si>
  <si>
    <t>Изготовление и приобретение средств наглядной агитации (плакатов) по вопросам противодействия преступлениям и правонарушениям</t>
  </si>
  <si>
    <t xml:space="preserve">реализации муниципальных программ Озерского городского округа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</si>
  <si>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ОТЧЕТ (ИНФОРМАЦИЯ)                                                                                                                                                                                                                                                                о </t>
  </si>
  <si>
    <t>Предоставление субсидий на проведение ремонтных работ по обеспечению выполнения требований к санитарно-бытовым условиям и охране здоровья обучающихся (в т.ч составление проектно-сметной документации и проведение экспертизы)</t>
  </si>
  <si>
    <t>10.1</t>
  </si>
  <si>
    <t>10.2</t>
  </si>
  <si>
    <t>14.1</t>
  </si>
  <si>
    <t>14.2</t>
  </si>
  <si>
    <t>14.3</t>
  </si>
  <si>
    <t>Установка счетного устройства на газоснабжение мемориала «Вечный огонь»</t>
  </si>
  <si>
    <t>15.1</t>
  </si>
  <si>
    <t>21</t>
  </si>
  <si>
    <t>22</t>
  </si>
  <si>
    <t>23</t>
  </si>
  <si>
    <t>Ликвидация несанкционированных свалок на территории Озерского городского округа</t>
  </si>
  <si>
    <t xml:space="preserve">Финансирование, утвержденное в программе                                                  на 2017 год (тыс.руб.)                                                </t>
  </si>
  <si>
    <t>«Доступное и комфортное жилье - гражданам России» в Озерском городском округе» на 2017 - 2019 годы - всего, в т.ч. по подпрограммам:</t>
  </si>
  <si>
    <t>Ведение дежурного (опорного) плана застройки и инженерной инфраструктуры населенных пунктов Озерского городского округа</t>
  </si>
  <si>
    <t>Осуществление демонтажа рекламных конструкций на территории Озерского городского округа</t>
  </si>
  <si>
    <t>"Оздоровление экологической обстановки на территории Озерского городского округа" на 2017 год и на плановый период 2018 и 2019 годов (Администрация ОГО (Отдел охраны окружающей среды))</t>
  </si>
  <si>
    <t>Предоставление субсидий на развитие материально-технической базы  образовательных учреждений (в т.ч. развитие предметных лабораторий)</t>
  </si>
  <si>
    <t>Предоставление субсидий на  участие руководящих,  педагогических и иных работников  в  семинарах по общеобразовательным программам дошкольного образования, отвечающим федеральным государственным образовательным стандартам основной общеобразовательной программы дошкольного, начального общего, основного общего, среднего общего образования и в иных семинарах различной направленности</t>
  </si>
  <si>
    <t>Обучение и повышение квалификации руководящих и педагогических работников образовательных учреждений</t>
  </si>
  <si>
    <t>Изготовление и приобретение средств наглядной агитации (плакатов) по вопросам противодействия коррупции</t>
  </si>
  <si>
    <t>«Поддержка и развитие малого и среднего предпринимательства в Озерском городском округе» на 2017 год и на плановый период 2018 и 2019 годов» (ОРПиПР)</t>
  </si>
  <si>
    <t>«Развитие муниципальной службы в Озерском городском округе Челябинской области» на 2017 год и на плановый период 2018 - 2019 годов (ОКиМС)</t>
  </si>
  <si>
    <t>Обучение муниципальных служащих на краткосрочных курсах повышения квалификации</t>
  </si>
  <si>
    <t>Обучение муниципальных служащих на курсах повышения квалификации 72 и более часовой программе</t>
  </si>
  <si>
    <t xml:space="preserve">«Разграничение государственной собственности на землю и обустройство земель» на 2017 год и на плановый период 2018 и 2019 годов (УИО) </t>
  </si>
  <si>
    <t>"Снижение рисков и смягчение последствий чрезвычайных ситуаций природного и техногенного характера в Озерском городском округе Челябинской области на 2017 год и на плановый период 2018 и 2019 годов (ГО и ЧС)</t>
  </si>
  <si>
    <t xml:space="preserve">Поддержание в работоспособном состоянии системы централизованного оповещения </t>
  </si>
  <si>
    <t>Подготовка, размещение и распространение информационных материалов по основам безопасности и действиям в ЧС различного характера</t>
  </si>
  <si>
    <t xml:space="preserve">«Пожарная безопасность муниципальных учреждений  и выполнение первичных мер пожарной безопасности на территории Озерского городского округа» на 2017 год и на плановый период 2018 и 2019 годов </t>
  </si>
  <si>
    <t>Устройство противопожарных разрывов около населенных пунктов</t>
  </si>
  <si>
    <t>Проектирование и оборудование системой обнаружения пожара, оповещения и управления эвакуацией людей при пожаре, здания МУ ПСС по ул. Архипова, 1а</t>
  </si>
  <si>
    <t>«Капитальные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 и социальной сферы Озерского городского округа» на 2017 год и на плановый период 2018 и 2019 годов (УКСиБ)</t>
  </si>
  <si>
    <t>Капитальный ремонт автодороги пос. Метлино – пос. Большой  Куяш, (ПИР)</t>
  </si>
  <si>
    <t>в том числе остатки финансирования по переходящим объектам с 2016 года</t>
  </si>
  <si>
    <t>Капитальный ремонт автодороги Озерское шоссе, (ПИР), г. Озерск Челябинская область</t>
  </si>
  <si>
    <t>Капитальный ремонт автодороги по ул. Кыштымская-ул. Курчатова-ул. Аргаяшская, п. Новогорный, Озерский городской округ, Челябинская область, (ПИР)</t>
  </si>
  <si>
    <t>Строительство блочной  трансформаторной  подстанции 191А в районе ДТДиМ, (ПИР), г. Озерск Челябинская область</t>
  </si>
  <si>
    <t>Капитальный ремонт автодороги по улице Челябинская (от светофора в районе канала до Метлинского шоссе),  г. Озерск Челябинская область</t>
  </si>
  <si>
    <t>Инженерные изыскания для организации строительства индустриального парка "Новогорный", Озерского городского округа Челябинской обл.</t>
  </si>
  <si>
    <t>Обустройство пешеходных переходов (устройство искусственных неровностей, пешеходных ограждений, светофоров типа Т.7), в том числе ПИР</t>
  </si>
  <si>
    <t xml:space="preserve">Вырубка старовозрастных, больных и аварийных деревьев на территории Озерского городского округа  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</si>
  <si>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Озерского городского округа </t>
  </si>
  <si>
    <t>Отлов безнадзорных животных на территории Озерского городского округа</t>
  </si>
  <si>
    <t>"Сохранение и использование историко-культурного наследия Озерского городского округа" на 2017 год и на плановый период 2018 и 2019 годов (УКСиБ)</t>
  </si>
  <si>
    <t>Поверка пожарных кранов на водоотдачу, ежегодное техническое обслуживание огнетушителей МКУ «УКС ОГО»</t>
  </si>
  <si>
    <t>Капитальный ремонт канализационно-очистных сооружений по ул. Кызылташская, 11, г. Озерск Челябинской области (ПИР)</t>
  </si>
  <si>
    <t>«Доступная среда» на 2017 год и на плановый период 2018 и 2019 годов</t>
  </si>
  <si>
    <t>Замена теплообменника в здании общежития по ул.Труда,3а                   п. Новогорный</t>
  </si>
  <si>
    <t>8.3</t>
  </si>
  <si>
    <t>Приобретение медицинских аптечек, мягкого инвентаря</t>
  </si>
  <si>
    <t>Субсидирование части затрат СМСП,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</si>
  <si>
    <t>Субсидирование части затрат СМСП, связанных с уплатой первого взноса(аванса) при заключении договора (договоров) лизинга, заключенному с российской лизинговой организацией в целях создания и (или) развития либо модернизации производства товаров (работ, услуг)</t>
  </si>
  <si>
    <t>Субсидирование части затрат субъектов социального предпринимательства – СМСП, осуществляющих социально ориентированную деятельность, направленную на достижение общественно полезных целей, улучшение условий  жизнедеятельности гражданина и (или) расширение его возможностей самостоятельно обеспечивать свои основные жизненные потребности, а также на обеспечение занятости, оказание поддержки инвалидам, гражданам пожилого возраста и лицам, находящимся в трудной жизненной ситуации</t>
  </si>
  <si>
    <t>«Социальная поддержка населения Озерского городского округа» на 2017 год и на плановый период 2018 и 2019 годов (УСЗН)</t>
  </si>
  <si>
    <t xml:space="preserve">Предоставление поддержки общественным некоммерческим организациям в форме субсидий </t>
  </si>
  <si>
    <t xml:space="preserve">«Поддержка одаренных детей, обучающихся в учреждениях дополнительного образования, подведомственных Управлению культуры администрации Озерского городского округа» на 2017 год и плановый период 2018 и 2019 годов (УК)
</t>
  </si>
  <si>
    <t>Оборудование специальными знаками помещений для информирования инвалидов и маломобильных групп населения в здании МБУ ТК "Золотой петушок"</t>
  </si>
  <si>
    <t xml:space="preserve">«Обустройство территории пляжей Озерского городского округа для организации досуга населения» на 2017 год и на плановый период 2018 и 2019 годов  </t>
  </si>
  <si>
    <t>Ремонт системы водяного пожаротушения (дренчерные и сплинклерные узлы управления) МБУ ОТДиК «Наш дом»</t>
  </si>
  <si>
    <t>Замена деревянных пожарных шкафов на негорючие, имеющие элементы для обеспечения их опломбирования и фиксации в закрытом положении МБУ ТК «Золотой петушок»</t>
  </si>
  <si>
    <t>Замена покрытия стен на путях эвакуации негорючими материалами в фойе 1 этажа МКУК «ЦБС»</t>
  </si>
  <si>
    <t>Замена покрытия стен негорючими материалами на путях эвакуации (выставочный зал) МБУДО «ДШИ»</t>
  </si>
  <si>
    <t xml:space="preserve">"Профилактика терроризма, минимизация и (или) ликвидация последствий проявлений терроризма на территории  Озерского городского округа" на 2017 год и на плановый период 2018 и 2019 годов (УК) </t>
  </si>
  <si>
    <t xml:space="preserve">Установка системы видеонаблюдения </t>
  </si>
  <si>
    <t>«Укрепление материально-технической базы муниципальных учреждений культуры Озерского городского округа» на 2017 год и на плановый период 2018 и 2019 годов» (УК)</t>
  </si>
  <si>
    <t>Установка насоса системы отопления в здании МКУК «ЦБС»</t>
  </si>
  <si>
    <t>Утепление потолков здания хоз. двора МБУ ПКиО</t>
  </si>
  <si>
    <t>Замена ламп накаливания на энергосберегающие лампы в здании МБУ «ЦКиДМ»</t>
  </si>
  <si>
    <t>Государственная поверка узла учета энергоресурсов в здании МБУДО «ДШИ»</t>
  </si>
  <si>
    <t>«Организация летнего отдыха, оздоровления, занятости детей и подростков Озерского городского округа» на 2017 год и на плановый период  2018 и 2019 годов (УО)</t>
  </si>
  <si>
    <t>Предоставление субсидии на иные цели на организацию отдыха детей в летних оздоровительных лагерях «Орленок», «Звездочка», «Отважных» (в т.ч. отправка детей в трудовой лагерь «Приморский»</t>
  </si>
  <si>
    <t>Предоставление субсидии на иные цели на организацию оздоровительных лагерей с дневным пребыванием детей  на базе общеобразовательных организаций</t>
  </si>
  <si>
    <t>Предоставление субсидии на иные цели на организацию временных рабочих мест для подростков (в т.ч. детей находящихся в трудной жизненной ситуации)</t>
  </si>
  <si>
    <t>Предоставление субсидии на иные цели на организацию летнего отдыха одаренных детей и подростков с выездом в другие районы Челябинской области и субъекты Российской Федерации</t>
  </si>
  <si>
    <t>Предоставление субсидии на иные цели на организацию походов, сплавов, экспедиций, учебно-тренировочных сборов с детьми и подростками</t>
  </si>
  <si>
    <t>Предоставление субсидий на организацию отдыха воспитанников МБОУ «Детский дом» в загородных лагерях</t>
  </si>
  <si>
    <t>«Организация питания в муниципальных общеобразовательных организациях Озерского городского округа» на 2017 год и на плановый период 2018 и 2019 годов» (УО)</t>
  </si>
  <si>
    <t xml:space="preserve">Предоставление субсидии на иные цели общеобразовательным организациям на организацию школьного питания 
</t>
  </si>
  <si>
    <t>Приобретение оборудования для столовых общеобразовательных организаций</t>
  </si>
  <si>
    <t xml:space="preserve">Предоставление субсидий на оказание единовременной материальной помощи молодым специалистам образовательных учреждений
</t>
  </si>
  <si>
    <t>Предоставление субсидий на проведение всероссийского, регионального  или муниципального конкурса "Педагог года", "Учитель года"</t>
  </si>
  <si>
    <t>Проведение  конференций педагогических работников городского округа</t>
  </si>
  <si>
    <t xml:space="preserve">Предоставление субсидий на проведение муниципального конкурса, поощрения обучающихся муниципальных образовательных учреждений, реализующих программы начального, основного, среднего общего образования, «Ученик года» </t>
  </si>
  <si>
    <t>Предоставление субсидий на проведение муниципального этапа всероссийской олимпиады школьников по общеобразовательным предметам, организация участия дошкольников, школьников, в региональном (областном), заключительном (всероссийском) этапах всероссийской олимпиады дошкольников и школьников по общеобразовательным предметам, организация участия школьников и сопровождающих лиц в региональных, межрегиональных, международных олимпиадах по общеобразовательным предметам</t>
  </si>
  <si>
    <t>Предоставление субсидий на проведение образовательными учреждениями  муниципальных массовых мероприятий художественно-эстетической, физкультурно-спортивной, интеллектуальной, эколого-биологической технической, военно-патриотической направленностей, утвержденных приказами Управления образования</t>
  </si>
  <si>
    <t xml:space="preserve">Предоставление субсидий на организацию участия обучающихся и сопровождающих лиц образовательных учреждений  в региональных, межрегиональных всероссийских, международных массовых мероприятиях художественно-эстетической, физкультурно-спортивной, интеллектуальной, эколого-биологической технической, военно-патриотической направленностей </t>
  </si>
  <si>
    <t>Поощрение обучающихся значком отличия Управления образования, награждение грамотами обучающихся, участвовавших в олимпиадах (победитель, призер)</t>
  </si>
  <si>
    <t>Предоставление мер социальной поддержки  гражданам, обучающихся по программам высшего профессионального педагогического образования  по очной форме обучения на основании заключенных договоров о целевом обучении  (стипендия)</t>
  </si>
  <si>
    <t>Предоставление субсидий на обеспечение комплексной безопасности образовательных учреждений (в т.ч. составление проектно-сметной документации по реконструкции детских пришкольных площадок, мероприятия по противопожарной защищенности)</t>
  </si>
  <si>
    <t>Предоставление субсидии на иные цели на создание условий для занятий физической культурой и спортом в общеобразовательных организациях, расположенных в сельской местности (ремонт спортзала)</t>
  </si>
  <si>
    <t>"Благоустройство Озерского городского округа" на 2017 год и на плановый период 2018 и 2019 годов (УКСиБ)</t>
  </si>
  <si>
    <t>26.1</t>
  </si>
  <si>
    <t>26.2</t>
  </si>
  <si>
    <t xml:space="preserve">в том числе остатки финансирования 2016 года </t>
  </si>
  <si>
    <t>Организация и проведение профилактических акций</t>
  </si>
  <si>
    <t>Изготовление печатной продукции, средств наглядной агитации по вопросам профилактики наркомании</t>
  </si>
  <si>
    <t>Организация подготовки и проведения мероприятий                  в рамках Всемирного дня охраны труда (семинары-совещания, выставки, конкурсы)</t>
  </si>
  <si>
    <t>28</t>
  </si>
  <si>
    <t>«Улучшение условий охраны труда на территории Озерского городского округа» на 2017 год и на плановый период 2018 и 2019 годов (Администрация ОГО (Охрана труда))</t>
  </si>
  <si>
    <t>Организация обучения и проверки знаний требований охраны труда в администрации, муниципальных бюджетных (казенных) учреждениях Озерского городского округа</t>
  </si>
  <si>
    <t>Проведение землеустроительных работ по описанию местоположения границ населенных пунктов д. Селезни и п. Татыш Озерского городского округа Челябинской области</t>
  </si>
  <si>
    <t>Предоставление субсидий на обеспечение комплексной безопасности образовательных учреждений (проведение мероприятий по антитеррористической защищённости образовательных учреждений (в т.ч. установка видеонаблюдения))</t>
  </si>
  <si>
    <t>Капитальный ремонт автодороги Каслинское шоссе от границы Озерского городского округа до ул. Коммуны в г. Касли, (ПИР)</t>
  </si>
  <si>
    <t xml:space="preserve">«Повышение безопасности дорожного движения на территории Озерского городского округа» на 2017 год и на плановый период 2018 и 2019 годов (УКСиБ)  </t>
  </si>
  <si>
    <t>"Профилактика экстремизма, минимизация и (или) ликвидация последствий проявлений экстремизма" на территории Озерского городского округа на 2017 год и на плановый период 2018 и 2019 годов (УК)</t>
  </si>
  <si>
    <t>Проведение массовых мероприятий по профилактике экстремизма и укреплению толерантности (МБУ «ПКиО»)</t>
  </si>
  <si>
    <t>Разработка проекта планировки территории, совмещенного с проектом межевания территории, предназначенной для размещения объектов промышленного назначения в п. Новогорный Озерского городского округа</t>
  </si>
  <si>
    <t>Обеспечение обслуживания и содержания маломобильных граждан, находящихся на постельном режиме или передвигающихся с посторонней помощью, и проживающих на базе муниципального стационарного учреждения социального обслуживания «Дом-интернат для престарелых и инвалидов»</t>
  </si>
  <si>
    <t>Приобретение основных средств для муниципальных домов культуры (приобретение 2–х компьютеров, ноутбука и оргтехники, светового и звукового оборудования)</t>
  </si>
  <si>
    <t xml:space="preserve">Приобретение грузопассажирского микроавтобуса </t>
  </si>
  <si>
    <t>Постановочные расходы по созданию спектаклей для муниципальных театров</t>
  </si>
  <si>
    <t>29</t>
  </si>
  <si>
    <t>«Формирование современной городской среды в Озерском городском округе» на 2017 год</t>
  </si>
  <si>
    <t>29.1</t>
  </si>
  <si>
    <t>«Противодействие злоупотреблению наркотическими средствами и их незаконному обороту в Озерском городском округе» на 2017 год и плановый период 2018 и 2019 годов (Управление по ФКиС)</t>
  </si>
  <si>
    <t>«Противодействие распространению ВИЧ-СПИД в Озерском городском округе» на 2015 год и на плановый период 2016-2017 годов  (Управление по ФКиС)</t>
  </si>
  <si>
    <t>в том числе дополнительная социальная выплата при рождении ребенка</t>
  </si>
  <si>
    <t xml:space="preserve">Предоставление молодым семьям социальных выплат в форме свидетельств на приобретение жилья, </t>
  </si>
  <si>
    <t>1.8</t>
  </si>
  <si>
    <t>Развитие инфраструктуры и материально-технической базы Управления образования</t>
  </si>
  <si>
    <t>Приобретение компьютерного оборудования (АРМ)</t>
  </si>
  <si>
    <t>Капитальный ремонт автодороги пос. Метлино – пос. Большой  Куяш</t>
  </si>
  <si>
    <t>Реконструкция Дворца спорта по ул. Кирова, 16 «А» в г. Озерске Челябинской области (ПИР)</t>
  </si>
  <si>
    <t>Капитальный ремонт напорного коллектора Ду 700 мм в районе гаражей ВНИПИЭТ в г. Озерске, Челябинской области</t>
  </si>
  <si>
    <t xml:space="preserve">Реконструкция теплосети от ТК 25/18 до ТК 26/3 с реконструкцией тепловой камеры ТК 25/18, г. Озерск, Челябинская обл. </t>
  </si>
  <si>
    <t>Реконструкция системы водоснабжения насосно-фильтровальной станции, г. Озерск, Челябинская область (ПИР)</t>
  </si>
  <si>
    <t>4 очередь строительства газопровода в поселке Новогорный Озерского городского округа Челябинской области</t>
  </si>
  <si>
    <t>Капитальный ремонт теплосети по ул. Герцена от тепловой камеры ТК-3 до ТК-4, г. Озерск, Челябинская область</t>
  </si>
  <si>
    <t>Завершение восстановления коллектора Д 700 мм, по адресу ул. Дзержинского 35 (капитальный ремонт), г. Озерск, Челябинская область</t>
  </si>
  <si>
    <t>Капитальный ремонт напорного канализационного коллектора Ду 500 мм к зданию коллекторной на территории КОС, г. Озерск Челябинской области</t>
  </si>
  <si>
    <t>Капитальный ремонт напорного канализационного коллектора Ду 500 мм № 3 в районе АЗС «Бетта» г.Озерск Челябинской области</t>
  </si>
  <si>
    <t>Капитальный ремонт проспекта Ленина по Кыштымский перекресток в г. Озерске Челябинской области</t>
  </si>
  <si>
    <t>Оснащение светофорных объектов звуковыми сигнализаторами регулируемого пешеходного перехода на пересечении пр. К.Маркса-ул.Октябрьская</t>
  </si>
  <si>
    <t>Подпрограмма "Мероприятия по переселению граждан из жилищного фонда, признанного непригодным для проживания" (УКСиБ)</t>
  </si>
  <si>
    <t>Снос ветхо-аварийного жилья</t>
  </si>
  <si>
    <t>29.2</t>
  </si>
  <si>
    <t>Благоустройство дворовых территории Озерского городского округа, в том числе:</t>
  </si>
  <si>
    <t>Благоустройство общественных территорий Озерского городского округа, в том числе:</t>
  </si>
  <si>
    <t>1.9</t>
  </si>
  <si>
    <t>1.13</t>
  </si>
  <si>
    <t>1.10</t>
  </si>
  <si>
    <t>1.11</t>
  </si>
  <si>
    <t>1.12</t>
  </si>
  <si>
    <t>1.14</t>
  </si>
  <si>
    <t>1.15</t>
  </si>
  <si>
    <t>1.16</t>
  </si>
  <si>
    <t>1.17</t>
  </si>
  <si>
    <t>Управление жилищно-коммунального хозяйства</t>
  </si>
  <si>
    <t>Капитальный ремонт сетей электроснабжения, Челябинская область, г. Озерск, п. Татыш, железнодорожная станция</t>
  </si>
  <si>
    <t>«Обеспечение градостроительной деятельности на территории Озерского городского округа Челябинской области»  (УАиГ)</t>
  </si>
  <si>
    <t xml:space="preserve">«Молодежь Озерска» на 2017 год и на плановый период 2018 и 2019 годов </t>
  </si>
  <si>
    <t>Администрация Озерского городского округа</t>
  </si>
  <si>
    <t>12.1</t>
  </si>
  <si>
    <t>12.2</t>
  </si>
  <si>
    <t>Организация и проведение форума "Перспектива" (МБУ "КДЦ")</t>
  </si>
  <si>
    <t>Поверка оборудования узла учета тепла в здании общежития по ул. Уральская,7</t>
  </si>
  <si>
    <t>Благоустройство дворовой территории по адресу: г. Озерск, ул. Матросова, д. № 28 (обеспечение  освещения дворовой территории)</t>
  </si>
  <si>
    <t>Благоустройство дворовой территории по адресу: г. Озерск,пр. Карла Маркса,  д. № 7 (обеспечение освещения дворовой территории)</t>
  </si>
  <si>
    <t>Благоустройство дворовой территории г. Озерск, ул. Трудящихся, д. №№ 32, 34, 36, 38 (обеспечение освещения дворовой территории)</t>
  </si>
  <si>
    <t xml:space="preserve">Благоустройство дворовой территории г. Озерск, ул. Трудящихся, д. №№ 24, 26, 28, 30  (обеспечение освещения дворовой территории) </t>
  </si>
  <si>
    <t>Благоустройство дворовой территории г. Озерск, ул. Трудящихся, д. № 41 (обеспечение освещения дворовой территории)</t>
  </si>
  <si>
    <t>Благоустройство дворовой территории г. Озерск, ул. Трудящихся, д. №№ 37, 39, 39А, ул. Мира, д. №№ 34, 36, 38, 38А, ул. Южная,  д. №№  1, 3 (обеспечение освещения дворовой территории)</t>
  </si>
  <si>
    <t>Благоустройство дворовой территории г. Озерск, ул. Трудящихся, д. №№ 33, 35, ул. Южная, д. №№ 5  (обеспечение освещения дворовой территории)</t>
  </si>
  <si>
    <t xml:space="preserve">Благоустройство дворовой территории г. Озерск, ул. Трудящихся, д. №№ 25, 27, 29, 31, ул. Южная, д. №№ 6, 6А (обеспечение освещения дворовой территории) </t>
  </si>
  <si>
    <t>Благоустройство дворовой территории г. Озерск, ул. Маяковского, д. №№ 2, 4, ул. Мира, д. №№ 16, 18, 20, ул. Трудящихся,15, 15А, 17, 19  (обеспечение освещения дворовой территории)</t>
  </si>
  <si>
    <t>Благоустройство дворовой территории г. Озерск, ул. Мира, д. №№ 6, 8  (обеспечение освещения дворовой территории)</t>
  </si>
  <si>
    <t>Благоустройство дворовой территории г. Озерск, ул. Трудящихся, д. №№ 6, 8, 10  (обеспечение освещения дворовой территории)</t>
  </si>
  <si>
    <t>Благоустройство дворовой территории г. Озерск, ул. Трудящихся, д. № 7 (обеспечение освещения дворовой территории)</t>
  </si>
  <si>
    <t>1.18</t>
  </si>
  <si>
    <t>Благоустройство дворовой территории г. Озерск, пр. Карла Маркса, д. №№ 8, 10, бульвар Луначарского, д. № 23 (обеспечение освещения дворовой территории)</t>
  </si>
  <si>
    <t>1.19</t>
  </si>
  <si>
    <t>Благоустройство дворовой территории г. Озерск, пр. Карла Маркса, д. № 20 (обеспечение освещения дворовой территории)</t>
  </si>
  <si>
    <t>1.20</t>
  </si>
  <si>
    <t>Благоустройство дворовой территории г. Озерск, пр. Карла Маркса, д. №№ 22, 24 (обеспечение освещения дворовой территории)</t>
  </si>
  <si>
    <t>1.21</t>
  </si>
  <si>
    <t>Благоустройство дворовой территории г. Озерск, ул. Дзержинского, д. №№ 35, 37, 39, бульвар Гайдара, д. №№ 21, 17 (обеспечение освещения дворовой территории)</t>
  </si>
  <si>
    <t>1.22</t>
  </si>
  <si>
    <t>Благоустройство дворовой территории г. Озерск, бульвар Гайдара, д. №№ 11, 13 (обеспечение освещения дворовой территории)</t>
  </si>
  <si>
    <t>1.23</t>
  </si>
  <si>
    <t>Благоустройство дворовой территории г. Озерск, ул. Дзержинского, д. № 50 (обеспечение освещения дворовой территории)</t>
  </si>
  <si>
    <t>1.24</t>
  </si>
  <si>
    <t>Благоустройство дворовой территории г. Озерск, бульвар Луначарского, д. №  21, 27 (обеспечение освещения дворовой территории)</t>
  </si>
  <si>
    <t>1.25</t>
  </si>
  <si>
    <t>Благоустройство дворовой территории г. Озерск, ул. Дзержинского  д. №№ 52, 54, 56, бульвар Луначарского, д. № 19 (обеспечение освещения дворовой территории)</t>
  </si>
  <si>
    <t>1.26</t>
  </si>
  <si>
    <t>Благоустройство дворовой территории г. Озерск, ул. Дзержинского д. №№ 58, 60  (обеспечение освещения дворовой территории)</t>
  </si>
  <si>
    <t>1.27</t>
  </si>
  <si>
    <t>1.28</t>
  </si>
  <si>
    <t>1.29</t>
  </si>
  <si>
    <t>1.30</t>
  </si>
  <si>
    <t>1.31</t>
  </si>
  <si>
    <t>1.32</t>
  </si>
  <si>
    <t>1.33</t>
  </si>
  <si>
    <t>1.35</t>
  </si>
  <si>
    <t>1.36</t>
  </si>
  <si>
    <t>1.37</t>
  </si>
  <si>
    <t>1.38</t>
  </si>
  <si>
    <t xml:space="preserve">Благоустройство дворовой территории г. Озерск, пр. Карла Маркса, д. № 3  (обеспечение освещения дворовой территории) </t>
  </si>
  <si>
    <t>1.39</t>
  </si>
  <si>
    <t>Благоустройство дворовой территории г. Озерск, ул. Дзержинского,д. №  34, ул. Матросова, д. № 20  (обеспечение освещения дворовой территории)</t>
  </si>
  <si>
    <t>1.40</t>
  </si>
  <si>
    <t>Благоустройство дворовой территории г. Озерск, пр. Карла Маркса, д. №№ 5, 9 (обеспечение освещения дворовой территории)</t>
  </si>
  <si>
    <t>1.41</t>
  </si>
  <si>
    <t>Благоустройство дворовой территории г. Озерск,пр. Карла Маркса, д. №№ 11, 13 (обеспечение освещения дворовой территории)</t>
  </si>
  <si>
    <t>1.42</t>
  </si>
  <si>
    <t xml:space="preserve">Благоустройство дворовой территории г. Озерск, пр. Карла Маркса, д. №№ 15 (обеспечение освещения дворовой территории) </t>
  </si>
  <si>
    <t>1.43</t>
  </si>
  <si>
    <t>Благоустройство дворовой территории г. Озерск, ул. Дзержинского, д. №  32, ул. Матросова, д. № 22 (обеспечение освещения дворовой территории)</t>
  </si>
  <si>
    <t>1.44</t>
  </si>
  <si>
    <t>Благоустройство дворовой территории г. Озерск, ул. Дзержинского, д. № 36, ул. Матросова, д. № 18 (обеспечение освещения дворовой территории)</t>
  </si>
  <si>
    <t>1.45</t>
  </si>
  <si>
    <t>Благоустройство дворовой территории г. Озерск, ул. Дзержинского, д. №  38, ул. Матросова, д. №16 (обеспечение освещения дворовой территории)</t>
  </si>
  <si>
    <t>1.46</t>
  </si>
  <si>
    <t>Благоустройство дворовой территории г. Озерск, ул. Матросова, д. 45 (обеспечение освещения дворовой территории)</t>
  </si>
  <si>
    <t>1.47</t>
  </si>
  <si>
    <t>Благоустройство дворовой территории г. Озерск, ул. Набережная, д. № 21 (обеспечение освещения дворовой территории)</t>
  </si>
  <si>
    <t>1.48</t>
  </si>
  <si>
    <t>Благоустройство дворовой территории г. Озерск, бульвар Луначарского, д. № 1,  ул. Октябрьская, д. № 26 (обеспечение освещения дворовой территории)</t>
  </si>
  <si>
    <t>1.49</t>
  </si>
  <si>
    <t xml:space="preserve">Благоустройство дворовой территории г. Озерск, бульвар Луначарского, д. №№ 3, 5, 7, пр. Карла Маркса, д. № 26 (обеспечение освещения дворовой территории) </t>
  </si>
  <si>
    <t>1.50</t>
  </si>
  <si>
    <t>1.51</t>
  </si>
  <si>
    <t>Благоустройство дворовой территории г. Озерск, пр. Карла Маркса, д. № 16, бульвар Луначарского, д. № 9 (обеспечение освещения дворовой территории)</t>
  </si>
  <si>
    <t>1.52</t>
  </si>
  <si>
    <t>Благоустройство дворовой территории г. Озерск, бульвар Луначарского, д. № 13 (обеспечение освещения дворовой территории)</t>
  </si>
  <si>
    <t>1.53</t>
  </si>
  <si>
    <t>Благоустройство дворовой территории г. Озерск, ул. Набережная, д. № 47 (обеспечение освещения дворовой территории)</t>
  </si>
  <si>
    <t>1.54</t>
  </si>
  <si>
    <t>Благоустройство дворовой территории г. Озерск, ул. Набережная, д. №№ 49, 53, 55 (обеспечение освещения дворовой территории)</t>
  </si>
  <si>
    <t>1.55</t>
  </si>
  <si>
    <t>Благоустройство дворовой территории г. Озерск, пр. Карла Маркса, д. № 19 (обеспечение освещения дворовой территории)</t>
  </si>
  <si>
    <t>1.56</t>
  </si>
  <si>
    <t>Благоустройство дворовой территории г. Озерск, пр. Карла Маркса, д. №№ 21, 23 (обеспечение освещения дворовой территории)</t>
  </si>
  <si>
    <t>1.57</t>
  </si>
  <si>
    <t>Благоустройство дворовой территории г. Озерск,пр. Карла Маркса,д. №№ 25, 27 (обеспечение освещения дворовой территории)</t>
  </si>
  <si>
    <t>1.58</t>
  </si>
  <si>
    <t>Благоустройство дворовой территории г. Озерск, ул. Октябрьская, д. № 8 (обеспечение освещения дворовой территории)</t>
  </si>
  <si>
    <t>1.59</t>
  </si>
  <si>
    <t>Благоустройство дворовой территории г. Озерск, ул. Октябрьская, д. № 10 (обеспечение освещения дворовой территории)</t>
  </si>
  <si>
    <t>1.60</t>
  </si>
  <si>
    <t xml:space="preserve">Благоустройство дворовой территории г. Озерск, ул. Октябрьская, д. № 12 (обеспечение освещения дворовой территории) </t>
  </si>
  <si>
    <t>1.61</t>
  </si>
  <si>
    <t>Благоустройство дворовой территории г. Озерск, ул. Октябрьская, д.№№ 14, 16, 18 (обеспечение освещения дворовой территории)</t>
  </si>
  <si>
    <t>1.62</t>
  </si>
  <si>
    <t>Благоустройство дворовой территории г. Озерск, ул.Октябрьская, д. № 20 (обеспечение освещения дворовой территории)</t>
  </si>
  <si>
    <t>1.63</t>
  </si>
  <si>
    <t>Благоустройство дворовой территории г. Озерск, ул. Семенова, д. № 16 (обеспечение освещения дворовой территории)</t>
  </si>
  <si>
    <t>1.64</t>
  </si>
  <si>
    <t>Благоустройство дворовой территории г. Озерск,ул. Семенова, д. № 18 (обеспечение освещения дворовой территории)</t>
  </si>
  <si>
    <t>1.65</t>
  </si>
  <si>
    <t>Благоустройство дворовой территории г. Озерск, бульвар Гайдара, д. № 25, ул. Матросова, д. № 30 (обеспечение освещения дворовой территории)</t>
  </si>
  <si>
    <t>1.66</t>
  </si>
  <si>
    <t>Благоустройство дворовой территории г. Озерск, бульвар Гайдара, д. №№ 30, 32, ул. Матросова, д. № 38 (обеспечение освещения дворовой территории)</t>
  </si>
  <si>
    <t>1.67</t>
  </si>
  <si>
    <t>Благоустройство дворовой территории г. Озерск, бульвар Гайдара, д. № 28 (обеспечение освещения дворовой территории)</t>
  </si>
  <si>
    <t>1.68</t>
  </si>
  <si>
    <t>Благоустройство дворовой территории г. Озерск, бульвар Гайдара, д. № 3, ул. Дзержинского, д. № 63 (обеспечение освещения дворовой территории)</t>
  </si>
  <si>
    <t>1.69</t>
  </si>
  <si>
    <t>Благоустройство дворовой территории г. Озерск, бульвар Гайдара, д. № 4 (обеспечение освещения дворовой территории)</t>
  </si>
  <si>
    <t>1.70</t>
  </si>
  <si>
    <t>Благоустройство дворовой территории г. Озерск, бульвар Гайдара, д. № 6  (обеспечение освещения дворовой территории)</t>
  </si>
  <si>
    <t>1.71</t>
  </si>
  <si>
    <t>Благоустройство дворовой территории г. Озерск, бульвар Гайдара, д.  № 10, пр. Карла Маркса, д. № 2 (обеспечение освещения дворовой территории)</t>
  </si>
  <si>
    <t>Благоустройство дворовой территории г. Озерск, пр. Карла Маркса, д. № 4, ул. Дзержинского, д. №№ 49, 51(обеспечение освещения дворовой территории)</t>
  </si>
  <si>
    <t>Благоустройство дворовой территории г. Озерск,ул. Дзержинского, д. № 53 (обеспечение освещения дворовой территории)</t>
  </si>
  <si>
    <t>Благоустройство дворовой территории г. Озерск,ул. Дзержинского, д. № 57 (обеспечение освещения дворовой территории)</t>
  </si>
  <si>
    <t>Благоустройство дворовой территории г. Озерск, ул. Набережная, д. № 57 (обеспечение освещения дворовой территории)</t>
  </si>
  <si>
    <t>Благоустройство дворовой территории г. Озерск, ул. Набережная, д. № 59 (обеспечение освещения дворовой территории)</t>
  </si>
  <si>
    <t>Благоустройство дворовой территории г. Озерск, ул. Набережная, д. №№ 61, 63 (обеспечение освещения дворовой территории)</t>
  </si>
  <si>
    <t>Благоустройство остановочных пунктов  по пр. Карла Маркса г. Озерска, включая перекресток пр. Карла Маркса и ул. Октябрьская: «кинотеатр Октябрь», «магазин Русь», «магазин Мебельный», «пр. Карла Маркса, 4», «АТС», «гостиница Урал» (установка современных  остановочных комплексов)</t>
  </si>
  <si>
    <t>Благоустройство центральной улицы г. Озерска - пр. Ленина (капитальный ремонт наружного освещения)</t>
  </si>
  <si>
    <t>Благоустройство дворовой территории по адресу: г. Озерск, бульвар Гайдара, д. № 26 (оборудование парковочных мест)</t>
  </si>
  <si>
    <t>Благоустройство дворовой территории по адресу:г. Озерск, ул. Иртяшская, д. № 7 (установка скамеек, урн;  оборудование детской площадки;  оборудование парковочных мест)</t>
  </si>
  <si>
    <t xml:space="preserve">Благоустройство дворовой территории по адресу: г. Озерск, ул. Матросова, д. № 26 (установка скамеек, урн; устройство детской  площадки;  ремонт дворового проезда; ремонт пешеходной дорожки; озеленение)  </t>
  </si>
  <si>
    <t>Благоустройство дворовой территории по адресу: г. Озерск, пр. Ленина, д. № 84 (установка скамеек,  урн)</t>
  </si>
  <si>
    <t>Благоустройство дворовой территории по адресу: г. Озерск, пр. Ленина, д. № 26 (обеспечение освещения дворовой территории)</t>
  </si>
  <si>
    <t xml:space="preserve">Благоустройство дворовой территории по адресу: г. Озерск, пр. Победы, д. № 40 (оборудование детской площадки) </t>
  </si>
  <si>
    <t xml:space="preserve">ул. Свердлова, д. № 3 </t>
  </si>
  <si>
    <t xml:space="preserve">ул. Свердлова, д. № 5 </t>
  </si>
  <si>
    <t>Дворовая территория по адресу: г. Озерск, ул. Свердлова, д. №№ 3, 5  (обеспечение освещения дворовой территории; оборудование детской и спортивной площадок; установка скамеек) - всего, в том числе:</t>
  </si>
  <si>
    <t>Благоустройство дворовой территории по адресу: г. Озерск, ул. Свердлова, д. № 37 (ремонт дворового проезда)</t>
  </si>
  <si>
    <t>Благоустройство дворовой территории по адресу: г. Озерск, ул. Свердлова,д. № 31 (ремонт дворового проезда)</t>
  </si>
  <si>
    <t>Благоустройство дворовой территории по адресу: г. Озерск, ул. Матросова, д. № 43а (ремонт тротуара; озеленение; ремонт дворового проезда)</t>
  </si>
  <si>
    <t>Благоустройство дворовой территории по адресу: г. Озерск, ул. Семенова, д. № 3 (установка скамеек, урн; оборудование детской площадки)</t>
  </si>
  <si>
    <t>Благоустройство дворовой территории по адресу: г. Озерск, пр. Карла Маркса, д. № 1 (ремонт тротуара, устройство парковочных мест, озеленение)</t>
  </si>
  <si>
    <t>Благоустройство дворовой территории  по адресу: г. Озерск, ул. Строительная, д. № 51 (оборудование детской площадки)</t>
  </si>
  <si>
    <t>Благоустройство дворовой территории по адресу: г. Озерск, ул. Набережная, д. № 11 (ремонт дворового проезда, оборудование детской площадки)</t>
  </si>
  <si>
    <t xml:space="preserve">ул. Советская, д. № 31 </t>
  </si>
  <si>
    <t>ул. Уральская, д. № 13</t>
  </si>
  <si>
    <t xml:space="preserve">ул. Уральская, д. № 11 </t>
  </si>
  <si>
    <t>Благоустройство дворовой территории  по адресу: г. Озерск, ул. Пушкина, д. № 10 (ремонт дворового проезда)</t>
  </si>
  <si>
    <t>Благоустройство дворовой территории  по адресу: г. Озерск, пр. Ленина, д. № 45 (установка скамейки, оборудование детской площадки)</t>
  </si>
  <si>
    <t>Управление социальной защиты населения</t>
  </si>
  <si>
    <t>14.4</t>
  </si>
  <si>
    <t>Установка автоматической пожарной сигнализации, системы оповещения, управления эвакуацией людей при пожаре в помещениях здания УСЗН ул. Космонавтов, д. 20</t>
  </si>
  <si>
    <t>Разработка фотолюминесцентного плана эвакуации (формат А2) в здании УСЗН ул. Космонавтов, д.20</t>
  </si>
  <si>
    <t>Начальник Управления экономики</t>
  </si>
  <si>
    <t xml:space="preserve"> А.И. Жмайло</t>
  </si>
  <si>
    <t>Благоустройство дворовой территории  по адресу: г. Озерск, ул. Советская, д. № 31, ул. Уральская,д. №№ 11, 13 (ремонт дворового проезда, обеспечение освещения дворовой территории; установка скамеек, урн; оборудование детской и  спортивной площадок; озеленение; оборудование парковочных мест) – всего, в том числе:</t>
  </si>
  <si>
    <t>Установка терморегуляторов на обогреватели в здании МБУ ПКиО</t>
  </si>
  <si>
    <t>1.34</t>
  </si>
  <si>
    <t xml:space="preserve">за 2017 год </t>
  </si>
  <si>
    <t>«Профилактика преступлений, правонарушений и противодействие коррупции на территории Озерского городского округа» на 2015 год и на плановый период 2016 и 2017 годов» (Администрация ОГО (Служба по безопасности)</t>
  </si>
  <si>
    <t>Организация и проведение регионального форума "Наш выбор" (МБУ "ЦКДиМ")</t>
  </si>
  <si>
    <t>Организация и проведение гоодского конкурса "Доброволец года" (МБУ "ЦКДиМ")</t>
  </si>
  <si>
    <t>Благоустройство детской игровой площадки на территории Детского парка г. Озерска  (устройство площадки - покрытие, устройство забора детской площадки, ремонт территории,  прилегающей к площадке)</t>
  </si>
  <si>
    <t>Огнезащитная обработка ткани занавеса и штор в зрительном зале МБУ ДК «Синегорье»</t>
  </si>
  <si>
    <t>Разработка и изготовление фотолюминесцентного плана эвакуации (2 шт.) МБУ ДК «Синегорье»</t>
  </si>
  <si>
    <t>Установка пожарных извещателей в защищаемых АПС помещениях МБУ ДО «ДМШ №1»</t>
  </si>
  <si>
    <t>Монтаж сетей эвакуационного освещения, которое должно включаться при прекращении электропитания рабочего освещения МБУДО «ДМШ №1»</t>
  </si>
  <si>
    <t>Оборудование АПС помещения электрощитовой в подвале МБУДО «ДМШ №1»</t>
  </si>
  <si>
    <t>Огнезащитная обработка планшета сцены большого зала МБУДО «ДМШ №1»</t>
  </si>
  <si>
    <t>Ремонт пожарной лестницы выхода из большого зала на улицу МБУДО «ДМШ №1»</t>
  </si>
  <si>
    <t>Приобретение лесных ранцевых огнетушителей</t>
  </si>
  <si>
    <t>Приобретение огнетушителей для МУ ПСС Озерского городского округа</t>
  </si>
  <si>
    <t>Разработка проектной документации на узел учета тепловой энергии в здании общежития по ул. Уральская, 4</t>
  </si>
  <si>
    <t>Ремонт теплового узла в здании общежития по ул. Трудящихся, 39а</t>
  </si>
  <si>
    <t>Закладка оконных проемов по ул. Уральская, 7</t>
  </si>
  <si>
    <t>Предоставление субсидий на развитие городской образовательной информационной системы, интегрированной в областное образовательное пространство (в т.ч. аттестация компьютерного оборудования)</t>
  </si>
  <si>
    <t xml:space="preserve">Предоставление субсидий на оснащение (приобретение оборудования или материальных запасов) для пунктов проведения государственной итоговой аттестации обучающихся в форме единого государственного  экзамена </t>
  </si>
  <si>
    <t>Предоставление субсидий на организацию участия победителя областного конкурса профессионального мастерства «Психолог года» и сопровождающего лица во всероссийском конкурсе «Психолог года России-2017»</t>
  </si>
  <si>
    <t xml:space="preserve">Привлечение детей из малообеспечен-ных, неблагополучных семей, а также семей, оказавшихся в трудной жизненной ситуации, через предоставление  компенсации  части родительской платы </t>
  </si>
  <si>
    <t>Перевод нагрузок с ЦРП - 4 (РП-7, РП-12) на ЦРП-3А г. Озерск Челябинская область (Кабельная трасса 6 кВ от ЦРП-3А до РП-7 и от ЦРП-3А до точки врезки в районе технологического моста по ул. Челябинская в городе Озерске), ПИР</t>
  </si>
  <si>
    <t>Капитальный ремонт теплосети МБСЛШ им. Гагарина, г. Кыштым, Челябинской области</t>
  </si>
  <si>
    <t>Инфраструктурная подготовка инвестиционной площадки в поселке Новогорный Озерского городского округа</t>
  </si>
  <si>
    <t>Разработка проектно-сметной документации на объекты инфраструктуры для реализации новых инвестиционных проектов в моногородах</t>
  </si>
  <si>
    <t>Монтаж пожарной сигнализации на складах МКУ «УКС Озерского городского округа», улица Октябрьская, 51</t>
  </si>
  <si>
    <t>Замена горючих материалов на путях эвакуации, ремонт полов в помещении МКУ «УКС Озерского городского округа»</t>
  </si>
  <si>
    <t>Благоустройство дворовой территории пос. № 2  г. Озерска, ул. Первомайская, д. №№ 1, 3 (обеспечение освещения дворовой территории)</t>
  </si>
  <si>
    <t>Благоустройство дворовой территории пос. № 2  г. Озерска, ул. Трудящихся, д. №№ 1, 3, 5 (обеспечение освещения дворовой территории)</t>
  </si>
  <si>
    <t xml:space="preserve">Благоустройство дворовой территории г. Озерск, ул. Дзержинского,д. №№ 53,55 (обеспечение освещения дворовой территории) </t>
  </si>
  <si>
    <t xml:space="preserve">Благоустройство дворовой территории г. Озерск, ул. Дзержинского, д. №№ 57,59 (обеспечение освещения дворовой территории) </t>
  </si>
  <si>
    <t>Благоустройство дворовой территории г. Озерск, ул. Монтажников, д. №№ 52, 54,60  (обеспечение освещения дворовой территории)</t>
  </si>
  <si>
    <t>Благоустройство дворовой территории г. Озерск, ул. Монтажников, д.  № 56,58  (обеспечение освещения дворовой территории)</t>
  </si>
  <si>
    <t>Благоустройство дворовой территории г. Озерск, пр. Калинина, д. №№ 1, 3, 5, ул. Семенова д. №№ 2, 4, 6, ул. Верхняя, д. №№ 3, 5 (обеспечение освещения дворовой территории)</t>
  </si>
  <si>
    <t xml:space="preserve">Благоустройство дворовой территории г. Озерск, пр. Калинина, д. №  7,9 (обеспечение освещения дворовой территории)   </t>
  </si>
  <si>
    <t>Благоустройство дворовой территории  г. Озерск, пр. Калинина, д. №№ 11, 13, ул. Семенова, д. № 14 (обеспечение освещения дворовой территории)</t>
  </si>
  <si>
    <t>Благоустройство улицы Набережная г. Озерска, включая территорию сквера «40-летие Победы» (капитальный ремонт наружного освещения)</t>
  </si>
  <si>
    <t>Организация и проведегние молодёжных конкурсов, фестивалей, смотров, турниров, праздников, акций</t>
  </si>
  <si>
    <t>Благоустройство дворовой территории г. Озерск,ул. Южная, д. №№ 2, 4, 4А, ул. Мира, д. №№ 28,26  (обеспечение освещения дворовой территории)</t>
  </si>
  <si>
    <t>Благоустройство дворовой территории г. Озерск,ул. Мира, д. №№ 22, 24, ул. Маяковского, д. №№ 1, 3, ул. Трудящихся, д. № 21  (обеспечение освещения дворовой территории)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</si>
</sst>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"/>
    <numFmt numFmtId="178" formatCode="0.0000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  <numFmt numFmtId="181" formatCode="_(* #,##0.00_);_(* \(#,##0.00\);_(* &quot;-&quot;??_);_(@_)"/>
    <numFmt numFmtId="182" formatCode="_(* #,##0_);_(* \(#,##0\);_(* &quot;-&quot;_);_(@_)"/>
    <numFmt numFmtId="183" formatCode="#,##0.000&quot;р.&quot;"/>
    <numFmt numFmtId="184" formatCode="#,##0.000"/>
    <numFmt numFmtId="185" formatCode="#,##0.00_ ;[Red]\-#,##0.00\ "/>
    <numFmt numFmtId="186" formatCode="#,##0.0000"/>
    <numFmt numFmtId="187" formatCode="#,##0.00000"/>
    <numFmt numFmtId="188" formatCode="#,##0.0"/>
    <numFmt numFmtId="189" formatCode="0.000%"/>
    <numFmt numFmtId="190" formatCode="0.0000%"/>
    <numFmt numFmtId="191" formatCode="0.0%"/>
    <numFmt numFmtId="192" formatCode="#,##0.000000"/>
    <numFmt numFmtId="193" formatCode="#,##0.0000000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b/>
      <i/>
      <u val="single"/>
      <sz val="9"/>
      <name val="Times New Roman"/>
      <family val="1"/>
    </font>
    <font>
      <sz val="9"/>
      <name val="Times New Roman CYR"/>
      <family val="0"/>
    </font>
    <font>
      <i/>
      <sz val="9"/>
      <name val="Times New Roman CYR"/>
      <family val="0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9"/>
      <color indexed="8"/>
      <name val="Times New Roman"/>
      <family val="1"/>
    </font>
    <font>
      <sz val="9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484">
    <xf numFmtId="0" fontId="0" fillId="0" borderId="0" xfId="0" applyAlignment="1">
      <alignment/>
    </xf>
    <xf numFmtId="0" fontId="5" fillId="0" borderId="0" xfId="0" applyFont="1" applyFill="1" applyAlignment="1">
      <alignment/>
    </xf>
    <xf numFmtId="2" fontId="7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vertical="center" wrapText="1"/>
    </xf>
    <xf numFmtId="172" fontId="4" fillId="0" borderId="0" xfId="0" applyNumberFormat="1" applyFont="1" applyFill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15" xfId="0" applyNumberFormat="1" applyFont="1" applyFill="1" applyBorder="1" applyAlignment="1">
      <alignment horizontal="center"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4" fillId="0" borderId="0" xfId="0" applyNumberFormat="1" applyFont="1" applyFill="1" applyBorder="1" applyAlignment="1">
      <alignment vertical="center" wrapText="1"/>
    </xf>
    <xf numFmtId="184" fontId="6" fillId="0" borderId="0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center" vertical="center"/>
    </xf>
    <xf numFmtId="49" fontId="6" fillId="0" borderId="19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center" wrapText="1"/>
    </xf>
    <xf numFmtId="0" fontId="6" fillId="0" borderId="10" xfId="55" applyFont="1" applyFill="1" applyBorder="1" applyAlignment="1">
      <alignment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184" fontId="9" fillId="0" borderId="20" xfId="0" applyNumberFormat="1" applyFont="1" applyFill="1" applyBorder="1" applyAlignment="1">
      <alignment horizontal="center" vertical="center"/>
    </xf>
    <xf numFmtId="184" fontId="6" fillId="0" borderId="21" xfId="0" applyNumberFormat="1" applyFont="1" applyFill="1" applyBorder="1" applyAlignment="1">
      <alignment horizontal="center" vertical="center"/>
    </xf>
    <xf numFmtId="184" fontId="6" fillId="0" borderId="22" xfId="0" applyNumberFormat="1" applyFont="1" applyFill="1" applyBorder="1" applyAlignment="1">
      <alignment horizontal="center" vertical="center" wrapText="1"/>
    </xf>
    <xf numFmtId="184" fontId="6" fillId="0" borderId="23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184" fontId="9" fillId="0" borderId="20" xfId="0" applyNumberFormat="1" applyFont="1" applyFill="1" applyBorder="1" applyAlignment="1">
      <alignment horizontal="center" vertical="center" wrapText="1"/>
    </xf>
    <xf numFmtId="184" fontId="9" fillId="0" borderId="14" xfId="0" applyNumberFormat="1" applyFont="1" applyFill="1" applyBorder="1" applyAlignment="1">
      <alignment horizontal="center" vertical="center"/>
    </xf>
    <xf numFmtId="184" fontId="9" fillId="0" borderId="24" xfId="0" applyNumberFormat="1" applyFont="1" applyFill="1" applyBorder="1" applyAlignment="1">
      <alignment horizontal="center" vertical="center"/>
    </xf>
    <xf numFmtId="184" fontId="9" fillId="0" borderId="25" xfId="0" applyNumberFormat="1" applyFont="1" applyFill="1" applyBorder="1" applyAlignment="1">
      <alignment horizontal="center" vertical="center" wrapText="1"/>
    </xf>
    <xf numFmtId="184" fontId="6" fillId="0" borderId="20" xfId="0" applyNumberFormat="1" applyFont="1" applyFill="1" applyBorder="1" applyAlignment="1">
      <alignment horizontal="center" vertical="center"/>
    </xf>
    <xf numFmtId="184" fontId="9" fillId="0" borderId="26" xfId="0" applyNumberFormat="1" applyFont="1" applyFill="1" applyBorder="1" applyAlignment="1">
      <alignment horizontal="center" vertical="center" wrapText="1"/>
    </xf>
    <xf numFmtId="184" fontId="11" fillId="0" borderId="21" xfId="0" applyNumberFormat="1" applyFont="1" applyFill="1" applyBorder="1" applyAlignment="1">
      <alignment horizontal="center" vertical="center"/>
    </xf>
    <xf numFmtId="184" fontId="11" fillId="0" borderId="23" xfId="0" applyNumberFormat="1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vertical="center" wrapText="1"/>
    </xf>
    <xf numFmtId="184" fontId="6" fillId="0" borderId="27" xfId="0" applyNumberFormat="1" applyFont="1" applyFill="1" applyBorder="1" applyAlignment="1">
      <alignment horizontal="center" vertical="center" wrapText="1"/>
    </xf>
    <xf numFmtId="184" fontId="11" fillId="0" borderId="22" xfId="0" applyNumberFormat="1" applyFont="1" applyFill="1" applyBorder="1" applyAlignment="1">
      <alignment horizontal="center" vertical="center"/>
    </xf>
    <xf numFmtId="184" fontId="9" fillId="0" borderId="24" xfId="0" applyNumberFormat="1" applyFont="1" applyFill="1" applyBorder="1" applyAlignment="1">
      <alignment horizontal="center" vertical="center" wrapText="1"/>
    </xf>
    <xf numFmtId="184" fontId="6" fillId="0" borderId="23" xfId="54" applyNumberFormat="1" applyFont="1" applyFill="1" applyBorder="1" applyAlignment="1">
      <alignment horizontal="center" vertical="center" wrapText="1"/>
      <protection/>
    </xf>
    <xf numFmtId="184" fontId="12" fillId="0" borderId="28" xfId="54" applyNumberFormat="1" applyFont="1" applyFill="1" applyBorder="1" applyAlignment="1">
      <alignment horizontal="center" vertical="center" wrapText="1"/>
      <protection/>
    </xf>
    <xf numFmtId="184" fontId="6" fillId="0" borderId="22" xfId="54" applyNumberFormat="1" applyFont="1" applyFill="1" applyBorder="1" applyAlignment="1">
      <alignment horizontal="center" vertical="center" wrapText="1"/>
      <protection/>
    </xf>
    <xf numFmtId="184" fontId="9" fillId="0" borderId="25" xfId="0" applyNumberFormat="1" applyFont="1" applyFill="1" applyBorder="1" applyAlignment="1">
      <alignment horizontal="center" vertical="center"/>
    </xf>
    <xf numFmtId="184" fontId="6" fillId="0" borderId="24" xfId="0" applyNumberFormat="1" applyFont="1" applyFill="1" applyBorder="1" applyAlignment="1">
      <alignment horizontal="center" vertical="center"/>
    </xf>
    <xf numFmtId="184" fontId="9" fillId="0" borderId="26" xfId="0" applyNumberFormat="1" applyFont="1" applyFill="1" applyBorder="1" applyAlignment="1">
      <alignment horizontal="center" vertical="center"/>
    </xf>
    <xf numFmtId="184" fontId="6" fillId="0" borderId="29" xfId="0" applyNumberFormat="1" applyFont="1" applyFill="1" applyBorder="1" applyAlignment="1">
      <alignment horizontal="center" vertical="center" wrapText="1"/>
    </xf>
    <xf numFmtId="184" fontId="6" fillId="0" borderId="28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 wrapText="1"/>
    </xf>
    <xf numFmtId="184" fontId="9" fillId="0" borderId="31" xfId="0" applyNumberFormat="1" applyFont="1" applyFill="1" applyBorder="1" applyAlignment="1">
      <alignment horizontal="center" vertical="center"/>
    </xf>
    <xf numFmtId="184" fontId="9" fillId="0" borderId="32" xfId="0" applyNumberFormat="1" applyFont="1" applyFill="1" applyBorder="1" applyAlignment="1">
      <alignment horizontal="center" vertical="center"/>
    </xf>
    <xf numFmtId="184" fontId="9" fillId="0" borderId="31" xfId="0" applyNumberFormat="1" applyFont="1" applyFill="1" applyBorder="1" applyAlignment="1">
      <alignment horizontal="center" vertical="center" wrapText="1"/>
    </xf>
    <xf numFmtId="184" fontId="6" fillId="24" borderId="0" xfId="0" applyNumberFormat="1" applyFont="1" applyFill="1" applyBorder="1" applyAlignment="1">
      <alignment horizontal="center" vertical="center"/>
    </xf>
    <xf numFmtId="184" fontId="9" fillId="24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/>
    </xf>
    <xf numFmtId="4" fontId="6" fillId="24" borderId="0" xfId="0" applyNumberFormat="1" applyFont="1" applyFill="1" applyBorder="1" applyAlignment="1">
      <alignment horizontal="center" vertical="center" wrapText="1"/>
    </xf>
    <xf numFmtId="4" fontId="9" fillId="24" borderId="0" xfId="0" applyNumberFormat="1" applyFont="1" applyFill="1" applyBorder="1" applyAlignment="1">
      <alignment horizontal="center" vertical="center" wrapText="1"/>
    </xf>
    <xf numFmtId="4" fontId="9" fillId="24" borderId="0" xfId="55" applyNumberFormat="1" applyFont="1" applyFill="1" applyBorder="1" applyAlignment="1">
      <alignment horizontal="center" vertical="center" wrapText="1"/>
      <protection/>
    </xf>
    <xf numFmtId="184" fontId="11" fillId="24" borderId="0" xfId="0" applyNumberFormat="1" applyFont="1" applyFill="1" applyBorder="1" applyAlignment="1">
      <alignment horizontal="center" vertical="center"/>
    </xf>
    <xf numFmtId="4" fontId="11" fillId="24" borderId="0" xfId="54" applyNumberFormat="1" applyFont="1" applyFill="1" applyBorder="1" applyAlignment="1">
      <alignment horizontal="center" vertical="center" wrapText="1"/>
      <protection/>
    </xf>
    <xf numFmtId="4" fontId="6" fillId="24" borderId="0" xfId="0" applyNumberFormat="1" applyFont="1" applyFill="1" applyBorder="1" applyAlignment="1">
      <alignment horizontal="center" vertical="center"/>
    </xf>
    <xf numFmtId="4" fontId="6" fillId="24" borderId="0" xfId="54" applyNumberFormat="1" applyFont="1" applyFill="1" applyBorder="1" applyAlignment="1">
      <alignment horizontal="center" vertical="center" wrapText="1"/>
      <protection/>
    </xf>
    <xf numFmtId="0" fontId="6" fillId="0" borderId="33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 wrapText="1"/>
    </xf>
    <xf numFmtId="0" fontId="34" fillId="0" borderId="15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center" wrapText="1"/>
    </xf>
    <xf numFmtId="3" fontId="34" fillId="0" borderId="14" xfId="0" applyNumberFormat="1" applyFont="1" applyFill="1" applyBorder="1" applyAlignment="1">
      <alignment horizontal="center" vertical="center" wrapText="1"/>
    </xf>
    <xf numFmtId="0" fontId="34" fillId="0" borderId="24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4" fillId="0" borderId="36" xfId="0" applyFont="1" applyFill="1" applyBorder="1" applyAlignment="1">
      <alignment horizontal="center" vertical="center" wrapText="1"/>
    </xf>
    <xf numFmtId="0" fontId="34" fillId="0" borderId="37" xfId="0" applyFont="1" applyFill="1" applyBorder="1" applyAlignment="1">
      <alignment horizontal="center" vertical="center" wrapText="1"/>
    </xf>
    <xf numFmtId="0" fontId="11" fillId="0" borderId="11" xfId="55" applyFont="1" applyFill="1" applyBorder="1" applyAlignment="1">
      <alignment vertical="center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49" fontId="5" fillId="0" borderId="13" xfId="0" applyNumberFormat="1" applyFont="1" applyFill="1" applyBorder="1" applyAlignment="1">
      <alignment horizontal="center" vertical="center"/>
    </xf>
    <xf numFmtId="184" fontId="6" fillId="0" borderId="28" xfId="0" applyNumberFormat="1" applyFont="1" applyFill="1" applyBorder="1" applyAlignment="1">
      <alignment horizontal="center" vertical="center" wrapText="1"/>
    </xf>
    <xf numFmtId="184" fontId="6" fillId="0" borderId="38" xfId="0" applyNumberFormat="1" applyFont="1" applyFill="1" applyBorder="1" applyAlignment="1">
      <alignment horizontal="center" vertical="center" wrapText="1"/>
    </xf>
    <xf numFmtId="49" fontId="6" fillId="0" borderId="39" xfId="0" applyNumberFormat="1" applyFont="1" applyFill="1" applyBorder="1" applyAlignment="1">
      <alignment horizontal="center" vertical="center"/>
    </xf>
    <xf numFmtId="184" fontId="6" fillId="0" borderId="40" xfId="0" applyNumberFormat="1" applyFont="1" applyFill="1" applyBorder="1" applyAlignment="1">
      <alignment horizontal="center" vertical="center"/>
    </xf>
    <xf numFmtId="184" fontId="9" fillId="0" borderId="41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184" fontId="6" fillId="0" borderId="43" xfId="0" applyNumberFormat="1" applyFont="1" applyFill="1" applyBorder="1" applyAlignment="1">
      <alignment horizontal="center" vertical="center"/>
    </xf>
    <xf numFmtId="184" fontId="9" fillId="0" borderId="44" xfId="0" applyNumberFormat="1" applyFont="1" applyFill="1" applyBorder="1" applyAlignment="1">
      <alignment horizontal="center" vertical="center"/>
    </xf>
    <xf numFmtId="184" fontId="9" fillId="0" borderId="14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vertical="center" wrapText="1"/>
    </xf>
    <xf numFmtId="184" fontId="12" fillId="0" borderId="31" xfId="0" applyNumberFormat="1" applyFont="1" applyFill="1" applyBorder="1" applyAlignment="1">
      <alignment horizontal="center" vertical="center"/>
    </xf>
    <xf numFmtId="2" fontId="6" fillId="0" borderId="45" xfId="0" applyNumberFormat="1" applyFont="1" applyFill="1" applyBorder="1" applyAlignment="1">
      <alignment horizontal="center" vertical="center"/>
    </xf>
    <xf numFmtId="2" fontId="6" fillId="0" borderId="32" xfId="0" applyNumberFormat="1" applyFont="1" applyFill="1" applyBorder="1" applyAlignment="1">
      <alignment horizontal="center" vertical="center"/>
    </xf>
    <xf numFmtId="0" fontId="11" fillId="0" borderId="4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184" fontId="11" fillId="0" borderId="41" xfId="0" applyNumberFormat="1" applyFont="1" applyFill="1" applyBorder="1" applyAlignment="1">
      <alignment horizontal="center" vertical="center"/>
    </xf>
    <xf numFmtId="0" fontId="6" fillId="0" borderId="10" xfId="53" applyNumberFormat="1" applyFont="1" applyFill="1" applyBorder="1" applyAlignment="1" applyProtection="1">
      <alignment horizontal="left" vertical="center" wrapText="1"/>
      <protection/>
    </xf>
    <xf numFmtId="184" fontId="12" fillId="0" borderId="28" xfId="0" applyNumberFormat="1" applyFont="1" applyFill="1" applyBorder="1" applyAlignment="1">
      <alignment horizontal="center" vertical="center"/>
    </xf>
    <xf numFmtId="184" fontId="12" fillId="0" borderId="4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vertical="center" wrapText="1"/>
    </xf>
    <xf numFmtId="0" fontId="6" fillId="0" borderId="19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left" vertical="center" wrapText="1"/>
    </xf>
    <xf numFmtId="49" fontId="7" fillId="0" borderId="48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1" fillId="0" borderId="10" xfId="55" applyFont="1" applyFill="1" applyBorder="1" applyAlignment="1">
      <alignment vertical="center" wrapText="1"/>
      <protection/>
    </xf>
    <xf numFmtId="184" fontId="9" fillId="0" borderId="0" xfId="0" applyNumberFormat="1" applyFont="1" applyFill="1" applyBorder="1" applyAlignment="1">
      <alignment horizontal="center" vertical="center"/>
    </xf>
    <xf numFmtId="0" fontId="6" fillId="0" borderId="10" xfId="54" applyFont="1" applyFill="1" applyBorder="1" applyAlignment="1">
      <alignment horizontal="left" vertical="center" wrapText="1"/>
      <protection/>
    </xf>
    <xf numFmtId="184" fontId="9" fillId="0" borderId="32" xfId="0" applyNumberFormat="1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left" vertical="center" wrapText="1"/>
    </xf>
    <xf numFmtId="184" fontId="6" fillId="0" borderId="21" xfId="54" applyNumberFormat="1" applyFont="1" applyFill="1" applyBorder="1" applyAlignment="1">
      <alignment horizontal="center" vertical="center" wrapText="1"/>
      <protection/>
    </xf>
    <xf numFmtId="184" fontId="9" fillId="0" borderId="23" xfId="0" applyNumberFormat="1" applyFont="1" applyFill="1" applyBorder="1" applyAlignment="1">
      <alignment horizontal="center" vertical="center"/>
    </xf>
    <xf numFmtId="184" fontId="9" fillId="0" borderId="49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184" fontId="11" fillId="0" borderId="22" xfId="0" applyNumberFormat="1" applyFont="1" applyFill="1" applyBorder="1" applyAlignment="1">
      <alignment horizontal="center" vertical="center" wrapText="1"/>
    </xf>
    <xf numFmtId="184" fontId="12" fillId="0" borderId="29" xfId="0" applyNumberFormat="1" applyFont="1" applyFill="1" applyBorder="1" applyAlignment="1">
      <alignment horizontal="center" vertical="center"/>
    </xf>
    <xf numFmtId="0" fontId="6" fillId="0" borderId="11" xfId="53" applyNumberFormat="1" applyFont="1" applyFill="1" applyBorder="1" applyAlignment="1" applyProtection="1">
      <alignment horizontal="left" vertical="center" wrapText="1"/>
      <protection/>
    </xf>
    <xf numFmtId="0" fontId="6" fillId="0" borderId="13" xfId="55" applyFont="1" applyFill="1" applyBorder="1" applyAlignment="1">
      <alignment vertical="center" wrapText="1"/>
      <protection/>
    </xf>
    <xf numFmtId="184" fontId="6" fillId="0" borderId="50" xfId="54" applyNumberFormat="1" applyFont="1" applyFill="1" applyBorder="1" applyAlignment="1">
      <alignment horizontal="center" vertical="center" wrapText="1"/>
      <protection/>
    </xf>
    <xf numFmtId="184" fontId="6" fillId="0" borderId="51" xfId="0" applyNumberFormat="1" applyFont="1" applyFill="1" applyBorder="1" applyAlignment="1">
      <alignment horizontal="center" vertical="center" wrapText="1"/>
    </xf>
    <xf numFmtId="184" fontId="6" fillId="0" borderId="52" xfId="0" applyNumberFormat="1" applyFont="1" applyFill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/>
    </xf>
    <xf numFmtId="184" fontId="9" fillId="0" borderId="50" xfId="0" applyNumberFormat="1" applyFont="1" applyFill="1" applyBorder="1" applyAlignment="1">
      <alignment horizontal="center" vertical="center"/>
    </xf>
    <xf numFmtId="184" fontId="6" fillId="0" borderId="53" xfId="0" applyNumberFormat="1" applyFont="1" applyFill="1" applyBorder="1" applyAlignment="1">
      <alignment horizontal="center" vertical="center" wrapText="1"/>
    </xf>
    <xf numFmtId="184" fontId="11" fillId="0" borderId="38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54" xfId="0" applyFont="1" applyFill="1" applyBorder="1" applyAlignment="1">
      <alignment vertical="center" wrapText="1"/>
    </xf>
    <xf numFmtId="184" fontId="6" fillId="0" borderId="55" xfId="0" applyNumberFormat="1" applyFont="1" applyFill="1" applyBorder="1" applyAlignment="1">
      <alignment horizontal="center" vertical="center"/>
    </xf>
    <xf numFmtId="184" fontId="6" fillId="0" borderId="41" xfId="0" applyNumberFormat="1" applyFont="1" applyFill="1" applyBorder="1" applyAlignment="1">
      <alignment horizontal="center" vertical="center"/>
    </xf>
    <xf numFmtId="184" fontId="11" fillId="0" borderId="50" xfId="54" applyNumberFormat="1" applyFont="1" applyFill="1" applyBorder="1" applyAlignment="1">
      <alignment horizontal="center" vertical="center" wrapText="1"/>
      <protection/>
    </xf>
    <xf numFmtId="184" fontId="11" fillId="0" borderId="23" xfId="54" applyNumberFormat="1" applyFont="1" applyFill="1" applyBorder="1" applyAlignment="1">
      <alignment horizontal="center" vertical="center" wrapText="1"/>
      <protection/>
    </xf>
    <xf numFmtId="49" fontId="5" fillId="0" borderId="56" xfId="0" applyNumberFormat="1" applyFont="1" applyFill="1" applyBorder="1" applyAlignment="1">
      <alignment horizontal="center" vertical="center"/>
    </xf>
    <xf numFmtId="184" fontId="6" fillId="0" borderId="57" xfId="0" applyNumberFormat="1" applyFont="1" applyFill="1" applyBorder="1" applyAlignment="1">
      <alignment horizontal="center" vertical="center" wrapText="1"/>
    </xf>
    <xf numFmtId="184" fontId="9" fillId="0" borderId="58" xfId="0" applyNumberFormat="1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 horizontal="center" vertical="center"/>
    </xf>
    <xf numFmtId="49" fontId="5" fillId="0" borderId="47" xfId="0" applyNumberFormat="1" applyFont="1" applyFill="1" applyBorder="1" applyAlignment="1">
      <alignment horizontal="center" vertical="center"/>
    </xf>
    <xf numFmtId="184" fontId="6" fillId="0" borderId="55" xfId="0" applyNumberFormat="1" applyFont="1" applyFill="1" applyBorder="1" applyAlignment="1">
      <alignment horizontal="center" vertical="center" wrapText="1"/>
    </xf>
    <xf numFmtId="184" fontId="6" fillId="0" borderId="21" xfId="0" applyNumberFormat="1" applyFont="1" applyFill="1" applyBorder="1" applyAlignment="1">
      <alignment horizontal="center" vertical="center" wrapText="1"/>
    </xf>
    <xf numFmtId="0" fontId="6" fillId="0" borderId="53" xfId="53" applyNumberFormat="1" applyFont="1" applyFill="1" applyBorder="1" applyAlignment="1" applyProtection="1">
      <alignment horizontal="left" vertical="center" wrapText="1"/>
      <protection/>
    </xf>
    <xf numFmtId="49" fontId="12" fillId="0" borderId="39" xfId="0" applyNumberFormat="1" applyFont="1" applyFill="1" applyBorder="1" applyAlignment="1">
      <alignment horizontal="center" vertical="center"/>
    </xf>
    <xf numFmtId="184" fontId="9" fillId="0" borderId="40" xfId="0" applyNumberFormat="1" applyFont="1" applyFill="1" applyBorder="1" applyAlignment="1">
      <alignment horizontal="center" vertical="center"/>
    </xf>
    <xf numFmtId="184" fontId="12" fillId="0" borderId="59" xfId="0" applyNumberFormat="1" applyFont="1" applyFill="1" applyBorder="1" applyAlignment="1">
      <alignment horizontal="center" vertical="center" wrapText="1"/>
    </xf>
    <xf numFmtId="184" fontId="12" fillId="0" borderId="28" xfId="0" applyNumberFormat="1" applyFont="1" applyFill="1" applyBorder="1" applyAlignment="1">
      <alignment horizontal="center" vertical="center" wrapText="1"/>
    </xf>
    <xf numFmtId="49" fontId="35" fillId="0" borderId="19" xfId="0" applyNumberFormat="1" applyFont="1" applyFill="1" applyBorder="1" applyAlignment="1">
      <alignment horizontal="center" vertical="center"/>
    </xf>
    <xf numFmtId="49" fontId="6" fillId="0" borderId="42" xfId="0" applyNumberFormat="1" applyFont="1" applyFill="1" applyBorder="1" applyAlignment="1">
      <alignment horizontal="center" vertical="center"/>
    </xf>
    <xf numFmtId="184" fontId="6" fillId="0" borderId="43" xfId="0" applyNumberFormat="1" applyFont="1" applyFill="1" applyBorder="1" applyAlignment="1">
      <alignment horizontal="center" vertical="center" wrapText="1"/>
    </xf>
    <xf numFmtId="184" fontId="6" fillId="0" borderId="59" xfId="0" applyNumberFormat="1" applyFont="1" applyFill="1" applyBorder="1" applyAlignment="1">
      <alignment horizontal="center" vertical="center" wrapText="1"/>
    </xf>
    <xf numFmtId="0" fontId="6" fillId="0" borderId="60" xfId="55" applyFont="1" applyFill="1" applyBorder="1" applyAlignment="1">
      <alignment vertical="center" wrapText="1"/>
      <protection/>
    </xf>
    <xf numFmtId="49" fontId="5" fillId="0" borderId="39" xfId="0" applyNumberFormat="1" applyFont="1" applyFill="1" applyBorder="1" applyAlignment="1">
      <alignment horizontal="center" vertical="center"/>
    </xf>
    <xf numFmtId="184" fontId="9" fillId="0" borderId="16" xfId="0" applyNumberFormat="1" applyFont="1" applyFill="1" applyBorder="1" applyAlignment="1">
      <alignment horizontal="center" vertical="center" wrapText="1"/>
    </xf>
    <xf numFmtId="184" fontId="6" fillId="0" borderId="23" xfId="0" applyNumberFormat="1" applyFont="1" applyFill="1" applyBorder="1" applyAlignment="1">
      <alignment horizontal="center" vertical="center" wrapText="1"/>
    </xf>
    <xf numFmtId="184" fontId="6" fillId="0" borderId="50" xfId="0" applyNumberFormat="1" applyFont="1" applyFill="1" applyBorder="1" applyAlignment="1">
      <alignment horizontal="center" vertical="center"/>
    </xf>
    <xf numFmtId="184" fontId="6" fillId="0" borderId="44" xfId="0" applyNumberFormat="1" applyFont="1" applyFill="1" applyBorder="1" applyAlignment="1">
      <alignment horizontal="center" vertical="center"/>
    </xf>
    <xf numFmtId="184" fontId="6" fillId="0" borderId="34" xfId="0" applyNumberFormat="1" applyFont="1" applyFill="1" applyBorder="1" applyAlignment="1">
      <alignment horizontal="center" vertical="center" wrapText="1"/>
    </xf>
    <xf numFmtId="184" fontId="12" fillId="0" borderId="40" xfId="0" applyNumberFormat="1" applyFont="1" applyFill="1" applyBorder="1" applyAlignment="1">
      <alignment horizontal="center" vertical="center" wrapText="1"/>
    </xf>
    <xf numFmtId="184" fontId="12" fillId="0" borderId="61" xfId="0" applyNumberFormat="1" applyFont="1" applyFill="1" applyBorder="1" applyAlignment="1">
      <alignment horizontal="center" vertical="center" wrapText="1"/>
    </xf>
    <xf numFmtId="184" fontId="12" fillId="0" borderId="41" xfId="0" applyNumberFormat="1" applyFont="1" applyFill="1" applyBorder="1" applyAlignment="1">
      <alignment horizontal="center" vertical="center" wrapText="1"/>
    </xf>
    <xf numFmtId="184" fontId="12" fillId="0" borderId="21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left" vertical="center" wrapText="1"/>
      <protection/>
    </xf>
    <xf numFmtId="184" fontId="6" fillId="0" borderId="38" xfId="54" applyNumberFormat="1" applyFont="1" applyFill="1" applyBorder="1" applyAlignment="1">
      <alignment horizontal="center" vertical="center" wrapText="1"/>
      <protection/>
    </xf>
    <xf numFmtId="184" fontId="6" fillId="0" borderId="41" xfId="54" applyNumberFormat="1" applyFont="1" applyFill="1" applyBorder="1" applyAlignment="1">
      <alignment horizontal="center" vertical="center" wrapText="1"/>
      <protection/>
    </xf>
    <xf numFmtId="184" fontId="11" fillId="0" borderId="27" xfId="0" applyNumberFormat="1" applyFont="1" applyFill="1" applyBorder="1" applyAlignment="1">
      <alignment horizontal="center" vertical="center" wrapText="1"/>
    </xf>
    <xf numFmtId="184" fontId="12" fillId="0" borderId="38" xfId="54" applyNumberFormat="1" applyFont="1" applyFill="1" applyBorder="1" applyAlignment="1">
      <alignment horizontal="center" vertical="center" wrapText="1"/>
      <protection/>
    </xf>
    <xf numFmtId="184" fontId="12" fillId="0" borderId="41" xfId="54" applyNumberFormat="1" applyFont="1" applyFill="1" applyBorder="1" applyAlignment="1">
      <alignment horizontal="center" vertical="center" wrapText="1"/>
      <protection/>
    </xf>
    <xf numFmtId="184" fontId="12" fillId="0" borderId="23" xfId="54" applyNumberFormat="1" applyFont="1" applyFill="1" applyBorder="1" applyAlignment="1">
      <alignment horizontal="center" vertical="center" wrapText="1"/>
      <protection/>
    </xf>
    <xf numFmtId="184" fontId="12" fillId="0" borderId="39" xfId="54" applyNumberFormat="1" applyFont="1" applyFill="1" applyBorder="1" applyAlignment="1">
      <alignment horizontal="center" vertical="center" wrapText="1"/>
      <protection/>
    </xf>
    <xf numFmtId="184" fontId="12" fillId="0" borderId="40" xfId="54" applyNumberFormat="1" applyFont="1" applyFill="1" applyBorder="1" applyAlignment="1">
      <alignment horizontal="center" vertical="center" wrapText="1"/>
      <protection/>
    </xf>
    <xf numFmtId="49" fontId="35" fillId="0" borderId="47" xfId="0" applyNumberFormat="1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justify" vertical="center"/>
    </xf>
    <xf numFmtId="184" fontId="9" fillId="0" borderId="48" xfId="0" applyNumberFormat="1" applyFont="1" applyFill="1" applyBorder="1" applyAlignment="1">
      <alignment horizontal="center" vertical="center"/>
    </xf>
    <xf numFmtId="184" fontId="11" fillId="0" borderId="23" xfId="0" applyNumberFormat="1" applyFont="1" applyFill="1" applyBorder="1" applyAlignment="1">
      <alignment horizontal="center" vertical="center" wrapText="1"/>
    </xf>
    <xf numFmtId="49" fontId="12" fillId="0" borderId="47" xfId="0" applyNumberFormat="1" applyFont="1" applyFill="1" applyBorder="1" applyAlignment="1">
      <alignment horizontal="center" vertical="center"/>
    </xf>
    <xf numFmtId="49" fontId="5" fillId="0" borderId="50" xfId="0" applyNumberFormat="1" applyFont="1" applyFill="1" applyBorder="1" applyAlignment="1">
      <alignment horizontal="center" vertical="center"/>
    </xf>
    <xf numFmtId="49" fontId="36" fillId="0" borderId="50" xfId="0" applyNumberFormat="1" applyFont="1" applyFill="1" applyBorder="1" applyAlignment="1">
      <alignment horizontal="center" vertical="center"/>
    </xf>
    <xf numFmtId="184" fontId="12" fillId="0" borderId="39" xfId="0" applyNumberFormat="1" applyFont="1" applyFill="1" applyBorder="1" applyAlignment="1">
      <alignment horizontal="center" vertical="center" wrapText="1"/>
    </xf>
    <xf numFmtId="184" fontId="6" fillId="0" borderId="19" xfId="0" applyNumberFormat="1" applyFont="1" applyFill="1" applyBorder="1" applyAlignment="1">
      <alignment horizontal="center" vertical="center" wrapText="1"/>
    </xf>
    <xf numFmtId="184" fontId="12" fillId="0" borderId="47" xfId="0" applyNumberFormat="1" applyFont="1" applyFill="1" applyBorder="1" applyAlignment="1">
      <alignment horizontal="center" vertical="center" wrapText="1"/>
    </xf>
    <xf numFmtId="184" fontId="11" fillId="0" borderId="50" xfId="0" applyNumberFormat="1" applyFont="1" applyFill="1" applyBorder="1" applyAlignment="1">
      <alignment horizontal="center" vertical="center"/>
    </xf>
    <xf numFmtId="184" fontId="12" fillId="0" borderId="23" xfId="0" applyNumberFormat="1" applyFont="1" applyFill="1" applyBorder="1" applyAlignment="1">
      <alignment horizontal="center" vertical="center" wrapText="1"/>
    </xf>
    <xf numFmtId="184" fontId="5" fillId="0" borderId="0" xfId="0" applyNumberFormat="1" applyFont="1" applyFill="1" applyBorder="1" applyAlignment="1">
      <alignment horizontal="left" vertical="center" wrapText="1"/>
    </xf>
    <xf numFmtId="184" fontId="6" fillId="0" borderId="0" xfId="0" applyNumberFormat="1" applyFont="1" applyFill="1" applyBorder="1" applyAlignment="1">
      <alignment horizontal="left" vertical="center" wrapText="1"/>
    </xf>
    <xf numFmtId="0" fontId="6" fillId="0" borderId="46" xfId="0" applyFont="1" applyFill="1" applyBorder="1" applyAlignment="1">
      <alignment horizontal="left" vertical="center" wrapText="1"/>
    </xf>
    <xf numFmtId="0" fontId="6" fillId="0" borderId="46" xfId="55" applyFont="1" applyFill="1" applyBorder="1" applyAlignment="1">
      <alignment vertical="center" wrapText="1"/>
      <protection/>
    </xf>
    <xf numFmtId="0" fontId="33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33" fillId="0" borderId="12" xfId="0" applyFont="1" applyFill="1" applyBorder="1" applyAlignment="1">
      <alignment vertical="center" wrapText="1"/>
    </xf>
    <xf numFmtId="184" fontId="11" fillId="0" borderId="27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vertical="center" wrapText="1"/>
    </xf>
    <xf numFmtId="0" fontId="6" fillId="0" borderId="11" xfId="55" applyFont="1" applyFill="1" applyBorder="1" applyAlignment="1">
      <alignment vertical="center" wrapText="1"/>
      <protection/>
    </xf>
    <xf numFmtId="184" fontId="6" fillId="0" borderId="50" xfId="0" applyNumberFormat="1" applyFont="1" applyFill="1" applyBorder="1" applyAlignment="1">
      <alignment horizontal="center" vertical="center" wrapText="1"/>
    </xf>
    <xf numFmtId="184" fontId="6" fillId="0" borderId="28" xfId="54" applyNumberFormat="1" applyFont="1" applyFill="1" applyBorder="1" applyAlignment="1">
      <alignment horizontal="center" vertical="center"/>
      <protection/>
    </xf>
    <xf numFmtId="184" fontId="6" fillId="0" borderId="21" xfId="54" applyNumberFormat="1" applyFont="1" applyFill="1" applyBorder="1" applyAlignment="1">
      <alignment horizontal="center" vertical="center"/>
      <protection/>
    </xf>
    <xf numFmtId="184" fontId="6" fillId="0" borderId="23" xfId="54" applyNumberFormat="1" applyFont="1" applyFill="1" applyBorder="1" applyAlignment="1">
      <alignment horizontal="center" vertical="center"/>
      <protection/>
    </xf>
    <xf numFmtId="0" fontId="11" fillId="0" borderId="13" xfId="55" applyFont="1" applyFill="1" applyBorder="1" applyAlignment="1">
      <alignment horizontal="left" vertical="center" wrapText="1"/>
      <protection/>
    </xf>
    <xf numFmtId="184" fontId="11" fillId="0" borderId="29" xfId="0" applyNumberFormat="1" applyFont="1" applyFill="1" applyBorder="1" applyAlignment="1">
      <alignment horizontal="center" vertical="center"/>
    </xf>
    <xf numFmtId="184" fontId="11" fillId="0" borderId="28" xfId="0" applyNumberFormat="1" applyFont="1" applyFill="1" applyBorder="1" applyAlignment="1">
      <alignment horizontal="center" vertical="center"/>
    </xf>
    <xf numFmtId="0" fontId="6" fillId="0" borderId="10" xfId="55" applyFont="1" applyFill="1" applyBorder="1" applyAlignment="1">
      <alignment horizontal="left" vertical="center" wrapText="1"/>
      <protection/>
    </xf>
    <xf numFmtId="184" fontId="9" fillId="0" borderId="29" xfId="54" applyNumberFormat="1" applyFont="1" applyFill="1" applyBorder="1" applyAlignment="1">
      <alignment horizontal="center" vertical="center" wrapText="1"/>
      <protection/>
    </xf>
    <xf numFmtId="184" fontId="9" fillId="0" borderId="40" xfId="54" applyNumberFormat="1" applyFont="1" applyFill="1" applyBorder="1" applyAlignment="1">
      <alignment horizontal="center" vertical="center" wrapText="1"/>
      <protection/>
    </xf>
    <xf numFmtId="184" fontId="9" fillId="0" borderId="28" xfId="54" applyNumberFormat="1" applyFont="1" applyFill="1" applyBorder="1" applyAlignment="1">
      <alignment horizontal="center" vertical="center" wrapText="1"/>
      <protection/>
    </xf>
    <xf numFmtId="184" fontId="9" fillId="0" borderId="31" xfId="54" applyNumberFormat="1" applyFont="1" applyFill="1" applyBorder="1" applyAlignment="1">
      <alignment horizontal="center" vertical="center" wrapText="1"/>
      <protection/>
    </xf>
    <xf numFmtId="184" fontId="9" fillId="0" borderId="32" xfId="54" applyNumberFormat="1" applyFont="1" applyFill="1" applyBorder="1" applyAlignment="1">
      <alignment horizontal="center" vertical="center" wrapText="1"/>
      <protection/>
    </xf>
    <xf numFmtId="184" fontId="11" fillId="0" borderId="16" xfId="54" applyNumberFormat="1" applyFont="1" applyFill="1" applyBorder="1" applyAlignment="1">
      <alignment horizontal="center" vertical="center" wrapText="1"/>
      <protection/>
    </xf>
    <xf numFmtId="184" fontId="11" fillId="0" borderId="41" xfId="54" applyNumberFormat="1" applyFont="1" applyFill="1" applyBorder="1" applyAlignment="1">
      <alignment horizontal="center" vertical="center" wrapText="1"/>
      <protection/>
    </xf>
    <xf numFmtId="184" fontId="11" fillId="0" borderId="21" xfId="54" applyNumberFormat="1" applyFont="1" applyFill="1" applyBorder="1" applyAlignment="1">
      <alignment horizontal="center" vertical="center" wrapText="1"/>
      <protection/>
    </xf>
    <xf numFmtId="184" fontId="12" fillId="0" borderId="22" xfId="54" applyNumberFormat="1" applyFont="1" applyFill="1" applyBorder="1" applyAlignment="1">
      <alignment horizontal="center" vertical="center" wrapText="1"/>
      <protection/>
    </xf>
    <xf numFmtId="184" fontId="12" fillId="0" borderId="50" xfId="54" applyNumberFormat="1" applyFont="1" applyFill="1" applyBorder="1" applyAlignment="1">
      <alignment horizontal="center" vertical="center" wrapText="1"/>
      <protection/>
    </xf>
    <xf numFmtId="184" fontId="6" fillId="0" borderId="22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/>
    </xf>
    <xf numFmtId="184" fontId="12" fillId="0" borderId="27" xfId="0" applyNumberFormat="1" applyFont="1" applyFill="1" applyBorder="1" applyAlignment="1">
      <alignment horizontal="center" vertical="center"/>
    </xf>
    <xf numFmtId="184" fontId="12" fillId="0" borderId="22" xfId="0" applyNumberFormat="1" applyFont="1" applyFill="1" applyBorder="1" applyAlignment="1">
      <alignment horizontal="center" vertical="center" wrapText="1"/>
    </xf>
    <xf numFmtId="184" fontId="12" fillId="0" borderId="23" xfId="0" applyNumberFormat="1" applyFont="1" applyFill="1" applyBorder="1" applyAlignment="1">
      <alignment horizontal="center" vertical="center"/>
    </xf>
    <xf numFmtId="184" fontId="12" fillId="0" borderId="50" xfId="0" applyNumberFormat="1" applyFont="1" applyFill="1" applyBorder="1" applyAlignment="1">
      <alignment horizontal="center" vertical="center"/>
    </xf>
    <xf numFmtId="184" fontId="6" fillId="0" borderId="16" xfId="0" applyNumberFormat="1" applyFont="1" applyFill="1" applyBorder="1" applyAlignment="1">
      <alignment horizontal="center" vertical="center"/>
    </xf>
    <xf numFmtId="184" fontId="6" fillId="0" borderId="6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center" vertical="center" wrapText="1"/>
    </xf>
    <xf numFmtId="184" fontId="12" fillId="0" borderId="55" xfId="0" applyNumberFormat="1" applyFont="1" applyFill="1" applyBorder="1" applyAlignment="1">
      <alignment horizontal="center" vertical="center" wrapText="1"/>
    </xf>
    <xf numFmtId="184" fontId="12" fillId="0" borderId="41" xfId="0" applyNumberFormat="1" applyFont="1" applyFill="1" applyBorder="1" applyAlignment="1">
      <alignment horizontal="center" vertical="center"/>
    </xf>
    <xf numFmtId="0" fontId="6" fillId="0" borderId="17" xfId="55" applyFont="1" applyFill="1" applyBorder="1" applyAlignment="1">
      <alignment vertical="center" wrapText="1"/>
      <protection/>
    </xf>
    <xf numFmtId="184" fontId="6" fillId="0" borderId="56" xfId="0" applyNumberFormat="1" applyFont="1" applyFill="1" applyBorder="1" applyAlignment="1">
      <alignment horizontal="center" vertical="center" wrapText="1"/>
    </xf>
    <xf numFmtId="184" fontId="6" fillId="0" borderId="34" xfId="54" applyNumberFormat="1" applyFont="1" applyFill="1" applyBorder="1" applyAlignment="1">
      <alignment horizontal="center" vertical="center"/>
      <protection/>
    </xf>
    <xf numFmtId="184" fontId="9" fillId="0" borderId="14" xfId="55" applyNumberFormat="1" applyFont="1" applyFill="1" applyBorder="1" applyAlignment="1">
      <alignment horizontal="center" vertical="center" wrapText="1"/>
      <protection/>
    </xf>
    <xf numFmtId="184" fontId="9" fillId="0" borderId="20" xfId="55" applyNumberFormat="1" applyFont="1" applyFill="1" applyBorder="1" applyAlignment="1">
      <alignment horizontal="center" vertical="center" wrapText="1"/>
      <protection/>
    </xf>
    <xf numFmtId="49" fontId="12" fillId="0" borderId="63" xfId="0" applyNumberFormat="1" applyFont="1" applyFill="1" applyBorder="1" applyAlignment="1">
      <alignment horizontal="center" vertical="center"/>
    </xf>
    <xf numFmtId="49" fontId="6" fillId="0" borderId="49" xfId="0" applyNumberFormat="1" applyFont="1" applyFill="1" applyBorder="1" applyAlignment="1">
      <alignment horizontal="center" vertical="center"/>
    </xf>
    <xf numFmtId="184" fontId="9" fillId="0" borderId="21" xfId="0" applyNumberFormat="1" applyFont="1" applyFill="1" applyBorder="1" applyAlignment="1">
      <alignment horizontal="center" vertical="center"/>
    </xf>
    <xf numFmtId="184" fontId="9" fillId="0" borderId="63" xfId="0" applyNumberFormat="1" applyFont="1" applyFill="1" applyBorder="1" applyAlignment="1">
      <alignment horizontal="center" vertical="center"/>
    </xf>
    <xf numFmtId="49" fontId="12" fillId="0" borderId="42" xfId="0" applyNumberFormat="1" applyFont="1" applyFill="1" applyBorder="1" applyAlignment="1">
      <alignment horizontal="center" vertical="center"/>
    </xf>
    <xf numFmtId="49" fontId="6" fillId="0" borderId="50" xfId="0" applyNumberFormat="1" applyFont="1" applyFill="1" applyBorder="1" applyAlignment="1">
      <alignment horizontal="center" vertical="center"/>
    </xf>
    <xf numFmtId="49" fontId="6" fillId="0" borderId="64" xfId="0" applyNumberFormat="1" applyFont="1" applyFill="1" applyBorder="1" applyAlignment="1">
      <alignment horizontal="center" vertical="center"/>
    </xf>
    <xf numFmtId="0" fontId="6" fillId="0" borderId="64" xfId="0" applyFont="1" applyFill="1" applyBorder="1" applyAlignment="1">
      <alignment vertical="center" wrapText="1"/>
    </xf>
    <xf numFmtId="184" fontId="6" fillId="0" borderId="65" xfId="0" applyNumberFormat="1" applyFont="1" applyFill="1" applyBorder="1" applyAlignment="1">
      <alignment horizontal="center" vertical="center" wrapText="1"/>
    </xf>
    <xf numFmtId="184" fontId="6" fillId="0" borderId="66" xfId="0" applyNumberFormat="1" applyFont="1" applyFill="1" applyBorder="1" applyAlignment="1">
      <alignment horizontal="center" vertical="center"/>
    </xf>
    <xf numFmtId="184" fontId="5" fillId="0" borderId="67" xfId="0" applyNumberFormat="1" applyFont="1" applyFill="1" applyBorder="1" applyAlignment="1">
      <alignment horizontal="center" vertical="center"/>
    </xf>
    <xf numFmtId="184" fontId="9" fillId="0" borderId="36" xfId="0" applyNumberFormat="1" applyFont="1" applyFill="1" applyBorder="1" applyAlignment="1">
      <alignment horizontal="center" vertical="center"/>
    </xf>
    <xf numFmtId="184" fontId="12" fillId="0" borderId="68" xfId="0" applyNumberFormat="1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 wrapText="1"/>
    </xf>
    <xf numFmtId="184" fontId="11" fillId="0" borderId="50" xfId="0" applyNumberFormat="1" applyFont="1" applyFill="1" applyBorder="1" applyAlignment="1">
      <alignment horizontal="center" vertical="center" wrapText="1"/>
    </xf>
    <xf numFmtId="49" fontId="6" fillId="0" borderId="63" xfId="0" applyNumberFormat="1" applyFont="1" applyFill="1" applyBorder="1" applyAlignment="1">
      <alignment horizontal="center" vertical="center"/>
    </xf>
    <xf numFmtId="184" fontId="11" fillId="0" borderId="49" xfId="0" applyNumberFormat="1" applyFont="1" applyFill="1" applyBorder="1" applyAlignment="1">
      <alignment horizontal="center" vertical="center"/>
    </xf>
    <xf numFmtId="184" fontId="6" fillId="0" borderId="69" xfId="0" applyNumberFormat="1" applyFont="1" applyFill="1" applyBorder="1" applyAlignment="1">
      <alignment horizontal="center" vertical="center" wrapText="1"/>
    </xf>
    <xf numFmtId="184" fontId="12" fillId="0" borderId="49" xfId="0" applyNumberFormat="1" applyFont="1" applyFill="1" applyBorder="1" applyAlignment="1">
      <alignment horizontal="center" vertical="center"/>
    </xf>
    <xf numFmtId="184" fontId="6" fillId="0" borderId="38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vertical="center" wrapText="1"/>
    </xf>
    <xf numFmtId="184" fontId="6" fillId="0" borderId="51" xfId="0" applyNumberFormat="1" applyFont="1" applyFill="1" applyBorder="1" applyAlignment="1">
      <alignment horizontal="center" vertical="center"/>
    </xf>
    <xf numFmtId="184" fontId="9" fillId="0" borderId="34" xfId="0" applyNumberFormat="1" applyFont="1" applyFill="1" applyBorder="1" applyAlignment="1">
      <alignment horizontal="center" vertical="center"/>
    </xf>
    <xf numFmtId="184" fontId="9" fillId="0" borderId="35" xfId="0" applyNumberFormat="1" applyFont="1" applyFill="1" applyBorder="1" applyAlignment="1">
      <alignment horizontal="center" vertical="center"/>
    </xf>
    <xf numFmtId="49" fontId="6" fillId="0" borderId="58" xfId="0" applyNumberFormat="1" applyFont="1" applyFill="1" applyBorder="1" applyAlignment="1">
      <alignment horizontal="center" vertical="center"/>
    </xf>
    <xf numFmtId="184" fontId="6" fillId="0" borderId="58" xfId="0" applyNumberFormat="1" applyFont="1" applyFill="1" applyBorder="1" applyAlignment="1">
      <alignment horizontal="center" vertical="center"/>
    </xf>
    <xf numFmtId="184" fontId="9" fillId="0" borderId="70" xfId="0" applyNumberFormat="1" applyFont="1" applyFill="1" applyBorder="1" applyAlignment="1">
      <alignment horizontal="center" vertical="center"/>
    </xf>
    <xf numFmtId="184" fontId="6" fillId="0" borderId="45" xfId="0" applyNumberFormat="1" applyFont="1" applyFill="1" applyBorder="1" applyAlignment="1">
      <alignment horizontal="center" vertical="center"/>
    </xf>
    <xf numFmtId="184" fontId="9" fillId="0" borderId="30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left" vertical="center" wrapText="1"/>
    </xf>
    <xf numFmtId="184" fontId="11" fillId="0" borderId="71" xfId="54" applyNumberFormat="1" applyFont="1" applyFill="1" applyBorder="1" applyAlignment="1">
      <alignment horizontal="center" vertical="center" wrapText="1"/>
      <protection/>
    </xf>
    <xf numFmtId="184" fontId="11" fillId="0" borderId="69" xfId="54" applyNumberFormat="1" applyFont="1" applyFill="1" applyBorder="1" applyAlignment="1">
      <alignment horizontal="center" vertical="center" wrapText="1"/>
      <protection/>
    </xf>
    <xf numFmtId="49" fontId="5" fillId="0" borderId="41" xfId="0" applyNumberFormat="1" applyFont="1" applyFill="1" applyBorder="1" applyAlignment="1">
      <alignment horizontal="center" vertical="center"/>
    </xf>
    <xf numFmtId="184" fontId="6" fillId="0" borderId="47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left" vertical="center" wrapText="1"/>
    </xf>
    <xf numFmtId="184" fontId="12" fillId="0" borderId="50" xfId="0" applyNumberFormat="1" applyFont="1" applyFill="1" applyBorder="1" applyAlignment="1">
      <alignment horizontal="center" vertical="center" wrapText="1"/>
    </xf>
    <xf numFmtId="184" fontId="6" fillId="0" borderId="72" xfId="0" applyNumberFormat="1" applyFont="1" applyFill="1" applyBorder="1" applyAlignment="1">
      <alignment horizontal="center" vertical="center"/>
    </xf>
    <xf numFmtId="191" fontId="12" fillId="0" borderId="63" xfId="0" applyNumberFormat="1" applyFont="1" applyFill="1" applyBorder="1" applyAlignment="1">
      <alignment horizontal="center" vertical="center"/>
    </xf>
    <xf numFmtId="0" fontId="7" fillId="0" borderId="15" xfId="55" applyFont="1" applyFill="1" applyBorder="1" applyAlignment="1">
      <alignment vertical="center" wrapText="1"/>
      <protection/>
    </xf>
    <xf numFmtId="184" fontId="6" fillId="0" borderId="36" xfId="0" applyNumberFormat="1" applyFont="1" applyFill="1" applyBorder="1" applyAlignment="1">
      <alignment horizontal="center" vertical="center" wrapText="1"/>
    </xf>
    <xf numFmtId="191" fontId="9" fillId="0" borderId="24" xfId="0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191" fontId="9" fillId="0" borderId="36" xfId="0" applyNumberFormat="1" applyFont="1" applyFill="1" applyBorder="1" applyAlignment="1">
      <alignment horizontal="center" vertical="center"/>
    </xf>
    <xf numFmtId="184" fontId="6" fillId="0" borderId="63" xfId="0" applyNumberFormat="1" applyFont="1" applyFill="1" applyBorder="1" applyAlignment="1">
      <alignment horizontal="center" vertical="center" wrapText="1"/>
    </xf>
    <xf numFmtId="184" fontId="6" fillId="0" borderId="41" xfId="0" applyNumberFormat="1" applyFont="1" applyFill="1" applyBorder="1" applyAlignment="1">
      <alignment horizontal="center" vertical="center" wrapText="1"/>
    </xf>
    <xf numFmtId="191" fontId="11" fillId="0" borderId="68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 wrapText="1"/>
    </xf>
    <xf numFmtId="184" fontId="6" fillId="0" borderId="49" xfId="0" applyNumberFormat="1" applyFont="1" applyFill="1" applyBorder="1" applyAlignment="1">
      <alignment horizontal="center" vertical="center" wrapText="1"/>
    </xf>
    <xf numFmtId="191" fontId="6" fillId="0" borderId="4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 wrapText="1"/>
    </xf>
    <xf numFmtId="191" fontId="6" fillId="0" borderId="63" xfId="0" applyNumberFormat="1" applyFont="1" applyFill="1" applyBorder="1" applyAlignment="1">
      <alignment horizontal="center" vertical="center"/>
    </xf>
    <xf numFmtId="191" fontId="11" fillId="0" borderId="49" xfId="0" applyNumberFormat="1" applyFont="1" applyFill="1" applyBorder="1" applyAlignment="1">
      <alignment horizontal="center" vertical="center"/>
    </xf>
    <xf numFmtId="4" fontId="6" fillId="0" borderId="50" xfId="0" applyNumberFormat="1" applyFont="1" applyFill="1" applyBorder="1" applyAlignment="1">
      <alignment horizontal="center" vertical="center" wrapText="1"/>
    </xf>
    <xf numFmtId="191" fontId="11" fillId="0" borderId="63" xfId="0" applyNumberFormat="1" applyFont="1" applyFill="1" applyBorder="1" applyAlignment="1">
      <alignment horizontal="center" vertical="center"/>
    </xf>
    <xf numFmtId="184" fontId="11" fillId="0" borderId="46" xfId="0" applyNumberFormat="1" applyFont="1" applyFill="1" applyBorder="1" applyAlignment="1">
      <alignment horizontal="center" vertical="center" wrapText="1"/>
    </xf>
    <xf numFmtId="184" fontId="11" fillId="0" borderId="73" xfId="0" applyNumberFormat="1" applyFont="1" applyFill="1" applyBorder="1" applyAlignment="1">
      <alignment horizontal="center" vertical="center" wrapText="1"/>
    </xf>
    <xf numFmtId="184" fontId="11" fillId="0" borderId="44" xfId="0" applyNumberFormat="1" applyFont="1" applyFill="1" applyBorder="1" applyAlignment="1">
      <alignment horizontal="center" vertical="center" wrapText="1"/>
    </xf>
    <xf numFmtId="4" fontId="6" fillId="0" borderId="44" xfId="0" applyNumberFormat="1" applyFont="1" applyFill="1" applyBorder="1" applyAlignment="1">
      <alignment horizontal="center" vertical="center" wrapText="1"/>
    </xf>
    <xf numFmtId="0" fontId="7" fillId="0" borderId="15" xfId="54" applyFont="1" applyFill="1" applyBorder="1" applyAlignment="1">
      <alignment horizontal="center" vertical="center"/>
      <protection/>
    </xf>
    <xf numFmtId="0" fontId="7" fillId="0" borderId="15" xfId="55" applyFont="1" applyFill="1" applyBorder="1" applyAlignment="1">
      <alignment horizontal="left" vertical="center" wrapText="1"/>
      <protection/>
    </xf>
    <xf numFmtId="4" fontId="6" fillId="0" borderId="24" xfId="0" applyNumberFormat="1" applyFont="1" applyFill="1" applyBorder="1" applyAlignment="1">
      <alignment horizontal="center" vertical="center" wrapText="1"/>
    </xf>
    <xf numFmtId="0" fontId="5" fillId="0" borderId="13" xfId="54" applyFont="1" applyFill="1" applyBorder="1" applyAlignment="1">
      <alignment horizontal="center" vertical="center"/>
      <protection/>
    </xf>
    <xf numFmtId="184" fontId="6" fillId="0" borderId="60" xfId="0" applyNumberFormat="1" applyFont="1" applyFill="1" applyBorder="1" applyAlignment="1">
      <alignment horizontal="center" vertical="center" wrapText="1"/>
    </xf>
    <xf numFmtId="184" fontId="6" fillId="0" borderId="40" xfId="0" applyNumberFormat="1" applyFont="1" applyFill="1" applyBorder="1" applyAlignment="1">
      <alignment horizontal="center" vertical="center" wrapText="1"/>
    </xf>
    <xf numFmtId="191" fontId="6" fillId="0" borderId="68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 wrapText="1"/>
    </xf>
    <xf numFmtId="4" fontId="9" fillId="0" borderId="53" xfId="0" applyNumberFormat="1" applyFont="1" applyFill="1" applyBorder="1" applyAlignment="1">
      <alignment horizontal="center" vertical="center" wrapText="1"/>
    </xf>
    <xf numFmtId="0" fontId="7" fillId="0" borderId="74" xfId="55" applyFont="1" applyFill="1" applyBorder="1" applyAlignment="1">
      <alignment vertical="center" wrapText="1"/>
      <protection/>
    </xf>
    <xf numFmtId="0" fontId="6" fillId="0" borderId="10" xfId="54" applyFont="1" applyFill="1" applyBorder="1" applyAlignment="1">
      <alignment horizontal="center" vertical="center"/>
      <protection/>
    </xf>
    <xf numFmtId="184" fontId="6" fillId="0" borderId="46" xfId="0" applyNumberFormat="1" applyFont="1" applyFill="1" applyBorder="1" applyAlignment="1">
      <alignment horizontal="center" vertical="center" wrapText="1"/>
    </xf>
    <xf numFmtId="0" fontId="6" fillId="0" borderId="11" xfId="54" applyFont="1" applyFill="1" applyBorder="1" applyAlignment="1">
      <alignment horizontal="center" vertical="center"/>
      <protection/>
    </xf>
    <xf numFmtId="4" fontId="6" fillId="0" borderId="41" xfId="0" applyNumberFormat="1" applyFont="1" applyFill="1" applyBorder="1" applyAlignment="1">
      <alignment horizontal="center" vertical="center" wrapText="1"/>
    </xf>
    <xf numFmtId="0" fontId="7" fillId="0" borderId="18" xfId="54" applyFont="1" applyFill="1" applyBorder="1" applyAlignment="1">
      <alignment horizontal="center" vertical="center"/>
      <protection/>
    </xf>
    <xf numFmtId="0" fontId="7" fillId="0" borderId="18" xfId="55" applyFont="1" applyFill="1" applyBorder="1" applyAlignment="1">
      <alignment vertical="center" wrapText="1"/>
      <protection/>
    </xf>
    <xf numFmtId="184" fontId="6" fillId="0" borderId="45" xfId="0" applyNumberFormat="1" applyFont="1" applyFill="1" applyBorder="1" applyAlignment="1">
      <alignment horizontal="center" vertical="center" wrapText="1"/>
    </xf>
    <xf numFmtId="184" fontId="9" fillId="0" borderId="32" xfId="0" applyNumberFormat="1" applyFont="1" applyFill="1" applyBorder="1" applyAlignment="1">
      <alignment vertical="center" wrapText="1"/>
    </xf>
    <xf numFmtId="191" fontId="9" fillId="0" borderId="32" xfId="0" applyNumberFormat="1" applyFont="1" applyFill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 wrapText="1"/>
    </xf>
    <xf numFmtId="191" fontId="9" fillId="0" borderId="45" xfId="0" applyNumberFormat="1" applyFont="1" applyFill="1" applyBorder="1" applyAlignment="1">
      <alignment horizontal="center" vertical="center"/>
    </xf>
    <xf numFmtId="0" fontId="6" fillId="0" borderId="13" xfId="54" applyFont="1" applyFill="1" applyBorder="1" applyAlignment="1">
      <alignment horizontal="center" vertical="center"/>
      <protection/>
    </xf>
    <xf numFmtId="184" fontId="6" fillId="0" borderId="68" xfId="0" applyNumberFormat="1" applyFont="1" applyFill="1" applyBorder="1" applyAlignment="1">
      <alignment horizontal="center" vertical="center" wrapText="1"/>
    </xf>
    <xf numFmtId="4" fontId="6" fillId="0" borderId="53" xfId="0" applyNumberFormat="1" applyFont="1" applyFill="1" applyBorder="1" applyAlignment="1">
      <alignment horizontal="center" vertical="center" wrapText="1"/>
    </xf>
    <xf numFmtId="184" fontId="6" fillId="0" borderId="75" xfId="0" applyNumberFormat="1" applyFont="1" applyFill="1" applyBorder="1" applyAlignment="1">
      <alignment horizontal="center" vertical="center" wrapText="1"/>
    </xf>
    <xf numFmtId="184" fontId="6" fillId="0" borderId="76" xfId="0" applyNumberFormat="1" applyFont="1" applyFill="1" applyBorder="1" applyAlignment="1">
      <alignment horizontal="center" vertical="center" wrapText="1"/>
    </xf>
    <xf numFmtId="191" fontId="6" fillId="0" borderId="58" xfId="0" applyNumberFormat="1" applyFont="1" applyFill="1" applyBorder="1" applyAlignment="1">
      <alignment horizontal="center" vertical="center"/>
    </xf>
    <xf numFmtId="4" fontId="6" fillId="0" borderId="76" xfId="0" applyNumberFormat="1" applyFont="1" applyFill="1" applyBorder="1" applyAlignment="1">
      <alignment horizontal="center" vertical="center" wrapText="1"/>
    </xf>
    <xf numFmtId="191" fontId="6" fillId="0" borderId="35" xfId="0" applyNumberFormat="1" applyFont="1" applyFill="1" applyBorder="1" applyAlignment="1">
      <alignment horizontal="center" vertical="center"/>
    </xf>
    <xf numFmtId="184" fontId="9" fillId="0" borderId="74" xfId="55" applyNumberFormat="1" applyFont="1" applyFill="1" applyBorder="1" applyAlignment="1">
      <alignment horizontal="center" vertical="center" wrapText="1"/>
      <protection/>
    </xf>
    <xf numFmtId="184" fontId="9" fillId="0" borderId="37" xfId="55" applyNumberFormat="1" applyFont="1" applyFill="1" applyBorder="1" applyAlignment="1">
      <alignment horizontal="center" vertical="center" wrapText="1"/>
      <protection/>
    </xf>
    <xf numFmtId="4" fontId="9" fillId="0" borderId="37" xfId="55" applyNumberFormat="1" applyFont="1" applyFill="1" applyBorder="1" applyAlignment="1">
      <alignment horizontal="center" vertical="center" wrapText="1"/>
      <protection/>
    </xf>
    <xf numFmtId="184" fontId="11" fillId="0" borderId="40" xfId="0" applyNumberFormat="1" applyFont="1" applyFill="1" applyBorder="1" applyAlignment="1">
      <alignment horizontal="center" vertical="center"/>
    </xf>
    <xf numFmtId="184" fontId="6" fillId="0" borderId="49" xfId="0" applyNumberFormat="1" applyFont="1" applyFill="1" applyBorder="1" applyAlignment="1">
      <alignment horizontal="center" vertical="center"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37" xfId="55" applyFont="1" applyFill="1" applyBorder="1" applyAlignment="1">
      <alignment vertical="center" wrapText="1"/>
      <protection/>
    </xf>
    <xf numFmtId="49" fontId="12" fillId="0" borderId="13" xfId="54" applyNumberFormat="1" applyFont="1" applyFill="1" applyBorder="1" applyAlignment="1">
      <alignment horizontal="center" vertical="center" wrapText="1"/>
      <protection/>
    </xf>
    <xf numFmtId="0" fontId="31" fillId="0" borderId="13" xfId="54" applyFont="1" applyFill="1" applyBorder="1" applyAlignment="1">
      <alignment horizontal="left" vertical="center" wrapText="1"/>
      <protection/>
    </xf>
    <xf numFmtId="184" fontId="12" fillId="0" borderId="68" xfId="54" applyNumberFormat="1" applyFont="1" applyFill="1" applyBorder="1" applyAlignment="1">
      <alignment horizontal="center" vertical="center" wrapText="1"/>
      <protection/>
    </xf>
    <xf numFmtId="191" fontId="12" fillId="0" borderId="68" xfId="0" applyNumberFormat="1" applyFont="1" applyFill="1" applyBorder="1" applyAlignment="1">
      <alignment horizontal="center" vertical="center"/>
    </xf>
    <xf numFmtId="4" fontId="11" fillId="0" borderId="40" xfId="54" applyNumberFormat="1" applyFont="1" applyFill="1" applyBorder="1" applyAlignment="1">
      <alignment horizontal="center" vertical="center" wrapText="1"/>
      <protection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184" fontId="6" fillId="0" borderId="49" xfId="54" applyNumberFormat="1" applyFont="1" applyFill="1" applyBorder="1" applyAlignment="1">
      <alignment horizontal="center" vertical="center" wrapText="1"/>
      <protection/>
    </xf>
    <xf numFmtId="4" fontId="6" fillId="0" borderId="50" xfId="0" applyNumberFormat="1" applyFont="1" applyFill="1" applyBorder="1" applyAlignment="1">
      <alignment horizontal="center" vertical="center"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184" fontId="6" fillId="0" borderId="63" xfId="54" applyNumberFormat="1" applyFont="1" applyFill="1" applyBorder="1" applyAlignment="1">
      <alignment horizontal="center" vertical="center" wrapText="1"/>
      <protection/>
    </xf>
    <xf numFmtId="4" fontId="6" fillId="0" borderId="41" xfId="0" applyNumberFormat="1" applyFont="1" applyFill="1" applyBorder="1" applyAlignment="1">
      <alignment horizontal="center" vertical="center"/>
    </xf>
    <xf numFmtId="49" fontId="12" fillId="0" borderId="11" xfId="54" applyNumberFormat="1" applyFont="1" applyFill="1" applyBorder="1" applyAlignment="1">
      <alignment horizontal="center" vertical="center" wrapText="1"/>
      <protection/>
    </xf>
    <xf numFmtId="0" fontId="31" fillId="0" borderId="11" xfId="54" applyFont="1" applyFill="1" applyBorder="1" applyAlignment="1">
      <alignment horizontal="left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184" fontId="6" fillId="0" borderId="55" xfId="54" applyNumberFormat="1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left" vertical="center" wrapText="1"/>
      <protection/>
    </xf>
    <xf numFmtId="184" fontId="9" fillId="0" borderId="68" xfId="54" applyNumberFormat="1" applyFont="1" applyFill="1" applyBorder="1" applyAlignment="1">
      <alignment horizontal="center" vertical="center" wrapText="1"/>
      <protection/>
    </xf>
    <xf numFmtId="191" fontId="9" fillId="0" borderId="68" xfId="0" applyNumberFormat="1" applyFont="1" applyFill="1" applyBorder="1" applyAlignment="1">
      <alignment horizontal="center" vertical="center"/>
    </xf>
    <xf numFmtId="4" fontId="6" fillId="0" borderId="40" xfId="0" applyNumberFormat="1" applyFont="1" applyFill="1" applyBorder="1" applyAlignment="1">
      <alignment horizontal="center" vertical="center"/>
    </xf>
    <xf numFmtId="184" fontId="9" fillId="0" borderId="45" xfId="54" applyNumberFormat="1" applyFont="1" applyFill="1" applyBorder="1" applyAlignment="1">
      <alignment horizontal="center" vertical="center" wrapText="1"/>
      <protection/>
    </xf>
    <xf numFmtId="4" fontId="6" fillId="0" borderId="32" xfId="0" applyNumberFormat="1" applyFont="1" applyFill="1" applyBorder="1" applyAlignment="1">
      <alignment horizontal="center" vertical="center"/>
    </xf>
    <xf numFmtId="184" fontId="11" fillId="0" borderId="55" xfId="54" applyNumberFormat="1" applyFont="1" applyFill="1" applyBorder="1" applyAlignment="1">
      <alignment horizontal="center" vertical="center" wrapText="1"/>
      <protection/>
    </xf>
    <xf numFmtId="184" fontId="11" fillId="0" borderId="38" xfId="54" applyNumberFormat="1" applyFont="1" applyFill="1" applyBorder="1" applyAlignment="1">
      <alignment horizontal="center" vertical="center" wrapText="1"/>
      <protection/>
    </xf>
    <xf numFmtId="184" fontId="11" fillId="0" borderId="63" xfId="54" applyNumberFormat="1" applyFont="1" applyFill="1" applyBorder="1" applyAlignment="1">
      <alignment horizontal="center" vertical="center" wrapText="1"/>
      <protection/>
    </xf>
    <xf numFmtId="4" fontId="11" fillId="0" borderId="41" xfId="0" applyNumberFormat="1" applyFont="1" applyFill="1" applyBorder="1" applyAlignment="1">
      <alignment horizontal="center" vertical="center"/>
    </xf>
    <xf numFmtId="184" fontId="6" fillId="0" borderId="27" xfId="54" applyNumberFormat="1" applyFont="1" applyFill="1" applyBorder="1" applyAlignment="1">
      <alignment horizontal="center" vertical="center" wrapText="1"/>
      <protection/>
    </xf>
    <xf numFmtId="184" fontId="11" fillId="0" borderId="49" xfId="54" applyNumberFormat="1" applyFont="1" applyFill="1" applyBorder="1" applyAlignment="1">
      <alignment horizontal="center" vertical="center" wrapText="1"/>
      <protection/>
    </xf>
    <xf numFmtId="184" fontId="11" fillId="0" borderId="27" xfId="54" applyNumberFormat="1" applyFont="1" applyFill="1" applyBorder="1" applyAlignment="1">
      <alignment horizontal="center" vertical="center" wrapText="1"/>
      <protection/>
    </xf>
    <xf numFmtId="184" fontId="11" fillId="0" borderId="22" xfId="54" applyNumberFormat="1" applyFont="1" applyFill="1" applyBorder="1" applyAlignment="1">
      <alignment horizontal="center" vertical="center" wrapText="1"/>
      <protection/>
    </xf>
    <xf numFmtId="49" fontId="6" fillId="0" borderId="10" xfId="54" applyNumberFormat="1" applyFont="1" applyFill="1" applyBorder="1" applyAlignment="1">
      <alignment horizontal="center" vertical="center" wrapText="1"/>
      <protection/>
    </xf>
    <xf numFmtId="4" fontId="11" fillId="0" borderId="50" xfId="0" applyNumberFormat="1" applyFont="1" applyFill="1" applyBorder="1" applyAlignment="1">
      <alignment horizontal="center" vertical="center"/>
    </xf>
    <xf numFmtId="191" fontId="11" fillId="0" borderId="50" xfId="0" applyNumberFormat="1" applyFont="1" applyFill="1" applyBorder="1" applyAlignment="1">
      <alignment horizontal="center" vertical="center"/>
    </xf>
    <xf numFmtId="191" fontId="6" fillId="0" borderId="50" xfId="0" applyNumberFormat="1" applyFont="1" applyFill="1" applyBorder="1" applyAlignment="1">
      <alignment horizontal="center" vertical="center"/>
    </xf>
    <xf numFmtId="0" fontId="31" fillId="0" borderId="10" xfId="53" applyNumberFormat="1" applyFont="1" applyFill="1" applyBorder="1" applyAlignment="1" applyProtection="1">
      <alignment horizontal="left" vertical="center" wrapText="1"/>
      <protection/>
    </xf>
    <xf numFmtId="184" fontId="12" fillId="0" borderId="49" xfId="54" applyNumberFormat="1" applyFont="1" applyFill="1" applyBorder="1" applyAlignment="1">
      <alignment horizontal="center" vertical="center" wrapText="1"/>
      <protection/>
    </xf>
    <xf numFmtId="49" fontId="12" fillId="0" borderId="10" xfId="54" applyNumberFormat="1" applyFont="1" applyFill="1" applyBorder="1" applyAlignment="1">
      <alignment horizontal="center" vertical="center" wrapText="1"/>
      <protection/>
    </xf>
    <xf numFmtId="184" fontId="9" fillId="0" borderId="49" xfId="54" applyNumberFormat="1" applyFont="1" applyFill="1" applyBorder="1" applyAlignment="1">
      <alignment horizontal="center" vertical="center" wrapText="1"/>
      <protection/>
    </xf>
    <xf numFmtId="184" fontId="9" fillId="0" borderId="50" xfId="54" applyNumberFormat="1" applyFont="1" applyFill="1" applyBorder="1" applyAlignment="1">
      <alignment horizontal="center" vertical="center" wrapText="1"/>
      <protection/>
    </xf>
    <xf numFmtId="0" fontId="31" fillId="0" borderId="10" xfId="0" applyFont="1" applyFill="1" applyBorder="1" applyAlignment="1">
      <alignment horizontal="left" vertical="center" wrapText="1"/>
    </xf>
    <xf numFmtId="184" fontId="6" fillId="0" borderId="36" xfId="0" applyNumberFormat="1" applyFont="1" applyFill="1" applyBorder="1" applyAlignment="1">
      <alignment horizontal="center" vertical="center"/>
    </xf>
    <xf numFmtId="4" fontId="6" fillId="0" borderId="24" xfId="0" applyNumberFormat="1" applyFont="1" applyFill="1" applyBorder="1" applyAlignment="1">
      <alignment horizontal="center" vertical="center"/>
    </xf>
    <xf numFmtId="184" fontId="6" fillId="0" borderId="68" xfId="0" applyNumberFormat="1" applyFont="1" applyFill="1" applyBorder="1" applyAlignment="1">
      <alignment horizontal="center" vertical="center"/>
    </xf>
    <xf numFmtId="4" fontId="9" fillId="0" borderId="24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 horizontal="left" vertical="center" wrapText="1"/>
    </xf>
    <xf numFmtId="184" fontId="9" fillId="0" borderId="68" xfId="0" applyNumberFormat="1" applyFont="1" applyFill="1" applyBorder="1" applyAlignment="1">
      <alignment horizontal="center" vertical="center"/>
    </xf>
    <xf numFmtId="4" fontId="9" fillId="0" borderId="40" xfId="0" applyNumberFormat="1" applyFont="1" applyFill="1" applyBorder="1" applyAlignment="1">
      <alignment horizontal="center" vertical="center"/>
    </xf>
    <xf numFmtId="4" fontId="9" fillId="0" borderId="50" xfId="0" applyNumberFormat="1" applyFont="1" applyFill="1" applyBorder="1" applyAlignment="1">
      <alignment horizontal="center" vertical="center"/>
    </xf>
    <xf numFmtId="184" fontId="6" fillId="0" borderId="27" xfId="0" applyNumberFormat="1" applyFont="1" applyFill="1" applyBorder="1" applyAlignment="1">
      <alignment horizontal="center" vertical="center"/>
    </xf>
    <xf numFmtId="184" fontId="6" fillId="0" borderId="35" xfId="0" applyNumberFormat="1" applyFont="1" applyFill="1" applyBorder="1" applyAlignment="1">
      <alignment horizontal="center" vertical="center"/>
    </xf>
    <xf numFmtId="4" fontId="6" fillId="0" borderId="58" xfId="0" applyNumberFormat="1" applyFont="1" applyFill="1" applyBorder="1" applyAlignment="1">
      <alignment horizontal="center" vertical="center"/>
    </xf>
    <xf numFmtId="184" fontId="6" fillId="0" borderId="77" xfId="0" applyNumberFormat="1" applyFont="1" applyFill="1" applyBorder="1" applyAlignment="1">
      <alignment horizontal="center" vertical="center"/>
    </xf>
    <xf numFmtId="184" fontId="6" fillId="0" borderId="78" xfId="0" applyNumberFormat="1" applyFont="1" applyFill="1" applyBorder="1" applyAlignment="1">
      <alignment horizontal="center" vertical="center"/>
    </xf>
    <xf numFmtId="191" fontId="6" fillId="0" borderId="77" xfId="0" applyNumberFormat="1" applyFont="1" applyFill="1" applyBorder="1" applyAlignment="1">
      <alignment horizontal="center" vertical="center"/>
    </xf>
    <xf numFmtId="4" fontId="6" fillId="0" borderId="78" xfId="0" applyNumberFormat="1" applyFont="1" applyFill="1" applyBorder="1" applyAlignment="1">
      <alignment horizontal="center" vertical="center"/>
    </xf>
    <xf numFmtId="0" fontId="31" fillId="0" borderId="13" xfId="55" applyFont="1" applyFill="1" applyBorder="1" applyAlignment="1">
      <alignment vertical="center" wrapText="1"/>
      <protection/>
    </xf>
    <xf numFmtId="4" fontId="12" fillId="0" borderId="40" xfId="0" applyNumberFormat="1" applyFont="1" applyFill="1" applyBorder="1" applyAlignment="1">
      <alignment horizontal="center" vertical="center"/>
    </xf>
    <xf numFmtId="191" fontId="12" fillId="0" borderId="49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center" wrapText="1"/>
    </xf>
    <xf numFmtId="184" fontId="6" fillId="0" borderId="63" xfId="0" applyNumberFormat="1" applyFont="1" applyFill="1" applyBorder="1" applyAlignment="1">
      <alignment horizontal="center" vertical="center"/>
    </xf>
    <xf numFmtId="184" fontId="6" fillId="0" borderId="79" xfId="0" applyNumberFormat="1" applyFont="1" applyFill="1" applyBorder="1" applyAlignment="1">
      <alignment horizontal="center" vertical="center"/>
    </xf>
    <xf numFmtId="184" fontId="6" fillId="0" borderId="74" xfId="0" applyNumberFormat="1" applyFont="1" applyFill="1" applyBorder="1" applyAlignment="1">
      <alignment horizontal="center" vertical="center"/>
    </xf>
    <xf numFmtId="184" fontId="6" fillId="0" borderId="80" xfId="0" applyNumberFormat="1" applyFont="1" applyFill="1" applyBorder="1" applyAlignment="1">
      <alignment horizontal="center" vertical="center"/>
    </xf>
    <xf numFmtId="49" fontId="6" fillId="0" borderId="54" xfId="0" applyNumberFormat="1" applyFont="1" applyFill="1" applyBorder="1" applyAlignment="1">
      <alignment horizontal="center" vertical="center"/>
    </xf>
    <xf numFmtId="184" fontId="6" fillId="0" borderId="33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left" vertical="center" wrapText="1"/>
    </xf>
    <xf numFmtId="184" fontId="6" fillId="0" borderId="32" xfId="0" applyNumberFormat="1" applyFont="1" applyFill="1" applyBorder="1" applyAlignment="1">
      <alignment horizontal="center" vertical="center"/>
    </xf>
    <xf numFmtId="184" fontId="9" fillId="0" borderId="4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vertical="distributed" wrapText="1"/>
    </xf>
    <xf numFmtId="0" fontId="7" fillId="0" borderId="81" xfId="0" applyFont="1" applyFill="1" applyBorder="1" applyAlignment="1">
      <alignment vertical="center" wrapText="1"/>
    </xf>
    <xf numFmtId="184" fontId="6" fillId="0" borderId="46" xfId="0" applyNumberFormat="1" applyFont="1" applyFill="1" applyBorder="1" applyAlignment="1">
      <alignment horizontal="center" vertical="center"/>
    </xf>
    <xf numFmtId="184" fontId="6" fillId="0" borderId="82" xfId="0" applyNumberFormat="1" applyFont="1" applyFill="1" applyBorder="1" applyAlignment="1">
      <alignment horizontal="center" vertical="center"/>
    </xf>
    <xf numFmtId="184" fontId="6" fillId="0" borderId="60" xfId="0" applyNumberFormat="1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 vertical="center" wrapText="1"/>
    </xf>
    <xf numFmtId="4" fontId="6" fillId="0" borderId="28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/>
    </xf>
    <xf numFmtId="184" fontId="6" fillId="0" borderId="73" xfId="0" applyNumberFormat="1" applyFont="1" applyFill="1" applyBorder="1" applyAlignment="1">
      <alignment horizontal="center" vertical="center"/>
    </xf>
    <xf numFmtId="191" fontId="6" fillId="0" borderId="80" xfId="0" applyNumberFormat="1" applyFont="1" applyFill="1" applyBorder="1" applyAlignment="1">
      <alignment horizontal="center" vertical="center"/>
    </xf>
    <xf numFmtId="4" fontId="6" fillId="0" borderId="43" xfId="0" applyNumberFormat="1" applyFont="1" applyFill="1" applyBorder="1" applyAlignment="1">
      <alignment horizontal="center" vertical="center"/>
    </xf>
    <xf numFmtId="184" fontId="6" fillId="0" borderId="75" xfId="0" applyNumberFormat="1" applyFont="1" applyFill="1" applyBorder="1" applyAlignment="1">
      <alignment horizontal="center" vertical="center"/>
    </xf>
    <xf numFmtId="4" fontId="6" fillId="0" borderId="34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184" fontId="9" fillId="0" borderId="74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31" fillId="0" borderId="47" xfId="0" applyFont="1" applyFill="1" applyBorder="1" applyAlignment="1">
      <alignment horizontal="left" vertical="center" wrapText="1"/>
    </xf>
    <xf numFmtId="184" fontId="12" fillId="0" borderId="63" xfId="0" applyNumberFormat="1" applyFont="1" applyFill="1" applyBorder="1" applyAlignment="1">
      <alignment horizontal="center" vertical="center"/>
    </xf>
    <xf numFmtId="184" fontId="12" fillId="0" borderId="21" xfId="0" applyNumberFormat="1" applyFont="1" applyFill="1" applyBorder="1" applyAlignment="1">
      <alignment horizontal="center" vertical="center"/>
    </xf>
    <xf numFmtId="4" fontId="12" fillId="0" borderId="21" xfId="0" applyNumberFormat="1" applyFont="1" applyFill="1" applyBorder="1" applyAlignment="1">
      <alignment horizontal="center" vertical="center"/>
    </xf>
    <xf numFmtId="184" fontId="5" fillId="0" borderId="0" xfId="0" applyNumberFormat="1" applyFont="1" applyFill="1" applyAlignment="1">
      <alignment/>
    </xf>
    <xf numFmtId="49" fontId="7" fillId="0" borderId="18" xfId="54" applyNumberFormat="1" applyFont="1" applyFill="1" applyBorder="1" applyAlignment="1">
      <alignment horizontal="center" vertical="center" wrapText="1"/>
      <protection/>
    </xf>
    <xf numFmtId="0" fontId="7" fillId="0" borderId="82" xfId="55" applyFont="1" applyFill="1" applyBorder="1" applyAlignment="1">
      <alignment vertical="center" wrapText="1"/>
      <protection/>
    </xf>
    <xf numFmtId="184" fontId="9" fillId="0" borderId="70" xfId="0" applyNumberFormat="1" applyFont="1" applyFill="1" applyBorder="1" applyAlignment="1">
      <alignment horizontal="center" vertical="center" wrapText="1"/>
    </xf>
    <xf numFmtId="184" fontId="9" fillId="0" borderId="82" xfId="0" applyNumberFormat="1" applyFont="1" applyFill="1" applyBorder="1" applyAlignment="1">
      <alignment horizontal="center" vertical="center" wrapText="1"/>
    </xf>
    <xf numFmtId="184" fontId="9" fillId="0" borderId="81" xfId="0" applyNumberFormat="1" applyFont="1" applyFill="1" applyBorder="1" applyAlignment="1">
      <alignment horizontal="center" vertical="center" wrapText="1"/>
    </xf>
    <xf numFmtId="4" fontId="9" fillId="0" borderId="81" xfId="0" applyNumberFormat="1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 vertical="center"/>
      <protection/>
    </xf>
    <xf numFmtId="0" fontId="7" fillId="0" borderId="18" xfId="53" applyNumberFormat="1" applyFont="1" applyFill="1" applyBorder="1" applyAlignment="1" applyProtection="1">
      <alignment horizontal="left" vertical="center" wrapText="1"/>
      <protection/>
    </xf>
    <xf numFmtId="184" fontId="9" fillId="0" borderId="30" xfId="54" applyNumberFormat="1" applyFont="1" applyFill="1" applyBorder="1" applyAlignment="1">
      <alignment horizontal="center" vertical="center" wrapText="1"/>
      <protection/>
    </xf>
    <xf numFmtId="184" fontId="6" fillId="0" borderId="45" xfId="54" applyNumberFormat="1" applyFont="1" applyFill="1" applyBorder="1" applyAlignment="1">
      <alignment horizontal="center" vertical="center" wrapText="1"/>
      <protection/>
    </xf>
    <xf numFmtId="184" fontId="6" fillId="0" borderId="32" xfId="54" applyNumberFormat="1" applyFont="1" applyFill="1" applyBorder="1" applyAlignment="1">
      <alignment horizontal="center" vertical="center" wrapText="1"/>
      <protection/>
    </xf>
    <xf numFmtId="4" fontId="6" fillId="0" borderId="32" xfId="54" applyNumberFormat="1" applyFont="1" applyFill="1" applyBorder="1" applyAlignment="1">
      <alignment horizontal="center" vertical="center" wrapText="1"/>
      <protection/>
    </xf>
    <xf numFmtId="0" fontId="7" fillId="0" borderId="81" xfId="55" applyFont="1" applyFill="1" applyBorder="1" applyAlignment="1">
      <alignment vertical="center" wrapText="1"/>
      <protection/>
    </xf>
    <xf numFmtId="184" fontId="6" fillId="0" borderId="31" xfId="0" applyNumberFormat="1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justify" vertical="center" wrapText="1"/>
    </xf>
    <xf numFmtId="0" fontId="38" fillId="0" borderId="11" xfId="0" applyFont="1" applyFill="1" applyBorder="1" applyAlignment="1">
      <alignment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6" fillId="0" borderId="83" xfId="0" applyFont="1" applyFill="1" applyBorder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49" fontId="6" fillId="0" borderId="17" xfId="54" applyNumberFormat="1" applyFont="1" applyFill="1" applyBorder="1" applyAlignment="1">
      <alignment horizontal="center" vertical="center" wrapText="1"/>
      <protection/>
    </xf>
    <xf numFmtId="49" fontId="6" fillId="0" borderId="11" xfId="54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50" xfId="0" applyFont="1" applyFill="1" applyBorder="1" applyAlignment="1">
      <alignment horizontal="center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 wrapText="1"/>
    </xf>
    <xf numFmtId="0" fontId="6" fillId="0" borderId="69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68" xfId="0" applyFont="1" applyFill="1" applyBorder="1" applyAlignment="1">
      <alignment horizontal="center" vertical="center" wrapText="1"/>
    </xf>
    <xf numFmtId="184" fontId="6" fillId="0" borderId="38" xfId="0" applyNumberFormat="1" applyFont="1" applyFill="1" applyBorder="1" applyAlignment="1">
      <alignment horizontal="center" vertical="center" wrapText="1"/>
    </xf>
    <xf numFmtId="184" fontId="6" fillId="0" borderId="51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63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49" fontId="6" fillId="0" borderId="64" xfId="54" applyNumberFormat="1" applyFont="1" applyFill="1" applyBorder="1" applyAlignment="1">
      <alignment horizontal="center" vertical="center" wrapText="1"/>
      <protection/>
    </xf>
    <xf numFmtId="49" fontId="6" fillId="0" borderId="12" xfId="54" applyNumberFormat="1" applyFont="1" applyFill="1" applyBorder="1" applyAlignment="1">
      <alignment horizontal="center" vertical="center" wrapText="1"/>
      <protection/>
    </xf>
    <xf numFmtId="0" fontId="6" fillId="0" borderId="35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49" fontId="7" fillId="0" borderId="64" xfId="54" applyNumberFormat="1" applyFont="1" applyFill="1" applyBorder="1" applyAlignment="1">
      <alignment horizontal="center" vertical="center" wrapText="1"/>
      <protection/>
    </xf>
    <xf numFmtId="49" fontId="7" fillId="0" borderId="18" xfId="54" applyNumberFormat="1" applyFont="1" applyFill="1" applyBorder="1" applyAlignment="1">
      <alignment horizontal="center" vertical="center" wrapText="1"/>
      <protection/>
    </xf>
    <xf numFmtId="49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49" fontId="9" fillId="0" borderId="80" xfId="0" applyNumberFormat="1" applyFont="1" applyFill="1" applyBorder="1" applyAlignment="1">
      <alignment horizontal="center" vertical="center"/>
    </xf>
    <xf numFmtId="49" fontId="9" fillId="0" borderId="45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/>
    </xf>
    <xf numFmtId="49" fontId="6" fillId="0" borderId="80" xfId="0" applyNumberFormat="1" applyFont="1" applyFill="1" applyBorder="1" applyAlignment="1">
      <alignment horizontal="center" vertical="center"/>
    </xf>
    <xf numFmtId="49" fontId="6" fillId="0" borderId="63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6" fillId="0" borderId="8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011_1" xfId="53"/>
    <cellStyle name="Обычный_Отчет по цп 1 кв. 2011" xfId="54"/>
    <cellStyle name="Обычный_Приложение №2" xfId="55"/>
    <cellStyle name="Followed Hyperlink" xfId="56"/>
    <cellStyle name="Плохой" xfId="57"/>
    <cellStyle name="Пояснение" xfId="58"/>
    <cellStyle name="Примечание" xfId="59"/>
    <cellStyle name="Примечание 2" xfId="60"/>
    <cellStyle name="Примечание 2 2" xfId="61"/>
    <cellStyle name="Примечание 3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19"/>
  <sheetViews>
    <sheetView tabSelected="1" zoomScaleSheetLayoutView="100" zoomScalePageLayoutView="0" workbookViewId="0" topLeftCell="A1">
      <pane xSplit="2" ySplit="6" topLeftCell="C239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360" sqref="B360:D360"/>
    </sheetView>
  </sheetViews>
  <sheetFormatPr defaultColWidth="9.00390625" defaultRowHeight="12.75"/>
  <cols>
    <col min="1" max="1" width="4.125" style="3" customWidth="1"/>
    <col min="2" max="2" width="26.25390625" style="3" customWidth="1"/>
    <col min="3" max="3" width="9.375" style="22" customWidth="1"/>
    <col min="4" max="4" width="9.25390625" style="3" customWidth="1"/>
    <col min="5" max="5" width="9.625" style="3" customWidth="1"/>
    <col min="6" max="6" width="9.75390625" style="3" customWidth="1"/>
    <col min="7" max="7" width="6.625" style="3" customWidth="1"/>
    <col min="8" max="9" width="9.375" style="3" customWidth="1"/>
    <col min="10" max="11" width="9.25390625" style="3" customWidth="1"/>
    <col min="12" max="12" width="7.00390625" style="3" customWidth="1"/>
    <col min="13" max="13" width="6.125" style="3" customWidth="1"/>
    <col min="14" max="14" width="9.375" style="3" customWidth="1"/>
    <col min="15" max="15" width="9.25390625" style="3" customWidth="1"/>
    <col min="16" max="16" width="9.00390625" style="3" customWidth="1"/>
    <col min="17" max="17" width="9.25390625" style="3" customWidth="1"/>
    <col min="18" max="18" width="6.625" style="3" customWidth="1"/>
    <col min="19" max="19" width="6.25390625" style="3" customWidth="1"/>
    <col min="20" max="21" width="9.125" style="3" customWidth="1"/>
    <col min="22" max="22" width="13.00390625" style="3" customWidth="1"/>
    <col min="23" max="16384" width="9.125" style="3" customWidth="1"/>
  </cols>
  <sheetData>
    <row r="1" spans="1:19" ht="12.75" customHeight="1">
      <c r="A1" s="450" t="s">
        <v>119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</row>
    <row r="2" spans="1:19" ht="12.75" customHeight="1">
      <c r="A2" s="451" t="s">
        <v>118</v>
      </c>
      <c r="B2" s="451"/>
      <c r="C2" s="451"/>
      <c r="D2" s="451"/>
      <c r="E2" s="451"/>
      <c r="F2" s="451"/>
      <c r="G2" s="451"/>
      <c r="H2" s="451"/>
      <c r="I2" s="451"/>
      <c r="J2" s="451"/>
      <c r="K2" s="451"/>
      <c r="L2" s="451"/>
      <c r="M2" s="451"/>
      <c r="N2" s="451"/>
      <c r="O2" s="451"/>
      <c r="P2" s="451"/>
      <c r="Q2" s="451"/>
      <c r="R2" s="451"/>
      <c r="S2" s="451"/>
    </row>
    <row r="3" spans="1:21" ht="15" customHeight="1" thickBot="1">
      <c r="A3" s="463" t="s">
        <v>422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  <c r="O3" s="463"/>
      <c r="P3" s="463"/>
      <c r="Q3" s="463"/>
      <c r="R3" s="463"/>
      <c r="S3" s="463"/>
      <c r="T3" s="64"/>
      <c r="U3" s="64"/>
    </row>
    <row r="4" spans="1:21" ht="27" customHeight="1">
      <c r="A4" s="474" t="s">
        <v>72</v>
      </c>
      <c r="B4" s="445" t="s">
        <v>0</v>
      </c>
      <c r="C4" s="456" t="s">
        <v>132</v>
      </c>
      <c r="D4" s="457"/>
      <c r="E4" s="457"/>
      <c r="F4" s="457"/>
      <c r="G4" s="458"/>
      <c r="H4" s="445" t="s">
        <v>13</v>
      </c>
      <c r="I4" s="446"/>
      <c r="J4" s="446"/>
      <c r="K4" s="446"/>
      <c r="L4" s="446"/>
      <c r="M4" s="447"/>
      <c r="N4" s="456" t="s">
        <v>14</v>
      </c>
      <c r="O4" s="457"/>
      <c r="P4" s="457"/>
      <c r="Q4" s="457"/>
      <c r="R4" s="457"/>
      <c r="S4" s="458"/>
      <c r="T4" s="65"/>
      <c r="U4" s="65"/>
    </row>
    <row r="5" spans="1:21" ht="15" customHeight="1">
      <c r="A5" s="475"/>
      <c r="B5" s="480"/>
      <c r="C5" s="459" t="s">
        <v>29</v>
      </c>
      <c r="D5" s="461" t="s">
        <v>30</v>
      </c>
      <c r="E5" s="461"/>
      <c r="F5" s="461"/>
      <c r="G5" s="462"/>
      <c r="H5" s="454" t="s">
        <v>29</v>
      </c>
      <c r="I5" s="452" t="s">
        <v>30</v>
      </c>
      <c r="J5" s="453"/>
      <c r="K5" s="453"/>
      <c r="L5" s="453"/>
      <c r="M5" s="466" t="s">
        <v>1</v>
      </c>
      <c r="N5" s="454" t="s">
        <v>29</v>
      </c>
      <c r="O5" s="452" t="s">
        <v>30</v>
      </c>
      <c r="P5" s="453"/>
      <c r="Q5" s="453"/>
      <c r="R5" s="453"/>
      <c r="S5" s="466" t="s">
        <v>1</v>
      </c>
      <c r="T5" s="66"/>
      <c r="U5" s="66"/>
    </row>
    <row r="6" spans="1:21" ht="85.5" customHeight="1" thickBot="1">
      <c r="A6" s="476"/>
      <c r="B6" s="481"/>
      <c r="C6" s="460"/>
      <c r="D6" s="77" t="s">
        <v>82</v>
      </c>
      <c r="E6" s="77" t="s">
        <v>81</v>
      </c>
      <c r="F6" s="77" t="s">
        <v>79</v>
      </c>
      <c r="G6" s="78" t="s">
        <v>42</v>
      </c>
      <c r="H6" s="455"/>
      <c r="I6" s="23" t="s">
        <v>80</v>
      </c>
      <c r="J6" s="23" t="s">
        <v>81</v>
      </c>
      <c r="K6" s="23" t="s">
        <v>79</v>
      </c>
      <c r="L6" s="76" t="s">
        <v>42</v>
      </c>
      <c r="M6" s="467"/>
      <c r="N6" s="455"/>
      <c r="O6" s="23" t="s">
        <v>80</v>
      </c>
      <c r="P6" s="23" t="s">
        <v>81</v>
      </c>
      <c r="Q6" s="23" t="s">
        <v>79</v>
      </c>
      <c r="R6" s="76" t="s">
        <v>42</v>
      </c>
      <c r="S6" s="467"/>
      <c r="T6" s="65"/>
      <c r="U6" s="65"/>
    </row>
    <row r="7" spans="1:21" ht="13.5" customHeight="1" thickBot="1">
      <c r="A7" s="79">
        <v>1</v>
      </c>
      <c r="B7" s="80">
        <v>2</v>
      </c>
      <c r="C7" s="81">
        <v>3</v>
      </c>
      <c r="D7" s="82">
        <v>4</v>
      </c>
      <c r="E7" s="82">
        <v>5</v>
      </c>
      <c r="F7" s="83">
        <v>6</v>
      </c>
      <c r="G7" s="84">
        <v>7</v>
      </c>
      <c r="H7" s="80">
        <v>8</v>
      </c>
      <c r="I7" s="82">
        <v>9</v>
      </c>
      <c r="J7" s="82">
        <v>10</v>
      </c>
      <c r="K7" s="83">
        <v>11</v>
      </c>
      <c r="L7" s="82">
        <v>12</v>
      </c>
      <c r="M7" s="84"/>
      <c r="N7" s="85">
        <v>13</v>
      </c>
      <c r="O7" s="82">
        <v>14</v>
      </c>
      <c r="P7" s="82">
        <v>15</v>
      </c>
      <c r="Q7" s="83">
        <v>16</v>
      </c>
      <c r="R7" s="83">
        <v>17</v>
      </c>
      <c r="S7" s="84"/>
      <c r="T7" s="67"/>
      <c r="U7" s="67"/>
    </row>
    <row r="8" spans="1:22" ht="40.5" customHeight="1" thickBot="1">
      <c r="A8" s="19" t="s">
        <v>37</v>
      </c>
      <c r="B8" s="279" t="s">
        <v>104</v>
      </c>
      <c r="C8" s="39">
        <f>C9+C11+C15+C17+C22+C29+C31+C35</f>
        <v>23742.785</v>
      </c>
      <c r="D8" s="40">
        <f>D9+D11+D15+D17+D22+D29+D31+D35</f>
        <v>875.11</v>
      </c>
      <c r="E8" s="40">
        <f>E9+E11+E15+E17+E22+E29+E31+E35</f>
        <v>4762.389999999999</v>
      </c>
      <c r="F8" s="33">
        <f>F9+F11+F15+F17+F22+F29+F31+F35</f>
        <v>18105.285</v>
      </c>
      <c r="G8" s="280"/>
      <c r="H8" s="39">
        <f>H9+H11+H15+H17+H22+H29+H31+H35</f>
        <v>23696.1</v>
      </c>
      <c r="I8" s="40">
        <f>I9+I11+I15+I17+I22+I29+I31+I35</f>
        <v>875.11</v>
      </c>
      <c r="J8" s="40">
        <f>J9+J11+J15+J17+J22+J29+J31+J35</f>
        <v>4762.389999999999</v>
      </c>
      <c r="K8" s="33">
        <f>K9+K11+K15+K17+K22+K29+K31+K35</f>
        <v>18058.600000000002</v>
      </c>
      <c r="L8" s="40"/>
      <c r="M8" s="281">
        <f aca="true" t="shared" si="0" ref="M8:M39">H8/C8</f>
        <v>0.9980337184538376</v>
      </c>
      <c r="N8" s="39">
        <f>N9+N11+N15+N17+N22+N29+N31+N35</f>
        <v>23696.1</v>
      </c>
      <c r="O8" s="40">
        <f>O9+O11+O15+O17+O22+O29+O31+O35</f>
        <v>875.11</v>
      </c>
      <c r="P8" s="40">
        <f>P9+P11+P15+P17+P22+P29+P31+P35</f>
        <v>4762.389999999999</v>
      </c>
      <c r="Q8" s="33">
        <f>Q9+Q11+Q15+Q17+Q22+Q29+Q31+Q35</f>
        <v>18058.600000000002</v>
      </c>
      <c r="R8" s="282"/>
      <c r="S8" s="283">
        <f>N8/C8</f>
        <v>0.9980337184538376</v>
      </c>
      <c r="T8" s="68"/>
      <c r="U8" s="68"/>
      <c r="V8" s="22"/>
    </row>
    <row r="9" spans="1:22" ht="27.75" customHeight="1">
      <c r="A9" s="118" t="s">
        <v>38</v>
      </c>
      <c r="B9" s="86" t="s">
        <v>105</v>
      </c>
      <c r="C9" s="44">
        <f>C10</f>
        <v>7000.357</v>
      </c>
      <c r="D9" s="105"/>
      <c r="E9" s="44">
        <f>E10</f>
        <v>444.5</v>
      </c>
      <c r="F9" s="44">
        <f>F10</f>
        <v>6555.857</v>
      </c>
      <c r="G9" s="284"/>
      <c r="H9" s="44">
        <f>H10</f>
        <v>7000.357</v>
      </c>
      <c r="I9" s="105"/>
      <c r="J9" s="44">
        <f>J10</f>
        <v>444.5</v>
      </c>
      <c r="K9" s="44">
        <f>K10</f>
        <v>6555.857</v>
      </c>
      <c r="L9" s="285"/>
      <c r="M9" s="286">
        <f t="shared" si="0"/>
        <v>1</v>
      </c>
      <c r="N9" s="44">
        <f>N10</f>
        <v>7000.357</v>
      </c>
      <c r="O9" s="105"/>
      <c r="P9" s="44">
        <f>P10</f>
        <v>444.5</v>
      </c>
      <c r="Q9" s="44">
        <f>Q10</f>
        <v>6555.857</v>
      </c>
      <c r="R9" s="287"/>
      <c r="S9" s="286">
        <f>N9/C9</f>
        <v>1</v>
      </c>
      <c r="T9" s="69"/>
      <c r="U9" s="69"/>
      <c r="V9" s="22"/>
    </row>
    <row r="10" spans="1:21" ht="96.75" customHeight="1">
      <c r="A10" s="10" t="s">
        <v>37</v>
      </c>
      <c r="B10" s="46" t="s">
        <v>120</v>
      </c>
      <c r="C10" s="35">
        <f>E10+F10</f>
        <v>7000.357</v>
      </c>
      <c r="D10" s="45"/>
      <c r="E10" s="36">
        <v>444.5</v>
      </c>
      <c r="F10" s="47">
        <v>6555.857</v>
      </c>
      <c r="G10" s="288"/>
      <c r="H10" s="35">
        <f>J10+K10</f>
        <v>7000.357</v>
      </c>
      <c r="I10" s="45"/>
      <c r="J10" s="36">
        <v>444.5</v>
      </c>
      <c r="K10" s="47">
        <v>6555.857</v>
      </c>
      <c r="L10" s="204"/>
      <c r="M10" s="289">
        <f t="shared" si="0"/>
        <v>1</v>
      </c>
      <c r="N10" s="35">
        <f>P10+Q10</f>
        <v>7000.357</v>
      </c>
      <c r="O10" s="45"/>
      <c r="P10" s="36">
        <v>444.5</v>
      </c>
      <c r="Q10" s="47">
        <v>6555.857</v>
      </c>
      <c r="R10" s="290"/>
      <c r="S10" s="291">
        <f>N10/C10</f>
        <v>1</v>
      </c>
      <c r="T10" s="69"/>
      <c r="U10" s="69"/>
    </row>
    <row r="11" spans="1:21" ht="27" customHeight="1">
      <c r="A11" s="31" t="s">
        <v>39</v>
      </c>
      <c r="B11" s="103" t="s">
        <v>106</v>
      </c>
      <c r="C11" s="48">
        <f>C12+C13+C14</f>
        <v>4285.01</v>
      </c>
      <c r="D11" s="191"/>
      <c r="E11" s="191">
        <f>E12+E13+E14</f>
        <v>1328.6</v>
      </c>
      <c r="F11" s="45">
        <f>F12+F13+F14</f>
        <v>2956.41</v>
      </c>
      <c r="G11" s="288"/>
      <c r="H11" s="48">
        <f>H12+H13+H14</f>
        <v>4278.458</v>
      </c>
      <c r="I11" s="191"/>
      <c r="J11" s="191">
        <f>J12+J13+J14</f>
        <v>1328.6</v>
      </c>
      <c r="K11" s="45">
        <f>K12+K13+K14</f>
        <v>2949.858</v>
      </c>
      <c r="L11" s="204"/>
      <c r="M11" s="292">
        <f t="shared" si="0"/>
        <v>0.9984709487259071</v>
      </c>
      <c r="N11" s="48">
        <f>N12+N13+N14</f>
        <v>4278.458</v>
      </c>
      <c r="O11" s="191"/>
      <c r="P11" s="191">
        <f>P12+P13+P14</f>
        <v>1328.6</v>
      </c>
      <c r="Q11" s="45">
        <f>Q12+Q13+Q14</f>
        <v>2949.858</v>
      </c>
      <c r="R11" s="290"/>
      <c r="S11" s="289">
        <f aca="true" t="shared" si="1" ref="S11:S61">N11/C11</f>
        <v>0.9984709487259071</v>
      </c>
      <c r="T11" s="69"/>
      <c r="U11" s="69"/>
    </row>
    <row r="12" spans="1:21" ht="87" customHeight="1">
      <c r="A12" s="10" t="s">
        <v>37</v>
      </c>
      <c r="B12" s="195" t="s">
        <v>439</v>
      </c>
      <c r="C12" s="35">
        <f>E12+F12</f>
        <v>1676.41</v>
      </c>
      <c r="D12" s="36"/>
      <c r="E12" s="36">
        <v>0</v>
      </c>
      <c r="F12" s="36">
        <v>1676.41</v>
      </c>
      <c r="G12" s="288"/>
      <c r="H12" s="35">
        <f>J12+K12</f>
        <v>1669.958</v>
      </c>
      <c r="I12" s="164"/>
      <c r="J12" s="36">
        <v>0</v>
      </c>
      <c r="K12" s="36">
        <v>1669.958</v>
      </c>
      <c r="L12" s="204"/>
      <c r="M12" s="289">
        <f t="shared" si="0"/>
        <v>0.9961512995031049</v>
      </c>
      <c r="N12" s="35">
        <f>P12+Q12</f>
        <v>1669.958</v>
      </c>
      <c r="O12" s="164"/>
      <c r="P12" s="36">
        <v>0</v>
      </c>
      <c r="Q12" s="36">
        <v>1669.958</v>
      </c>
      <c r="R12" s="290"/>
      <c r="S12" s="291">
        <f t="shared" si="1"/>
        <v>0.9961512995031049</v>
      </c>
      <c r="T12" s="69"/>
      <c r="U12" s="69"/>
    </row>
    <row r="13" spans="1:21" ht="93" customHeight="1">
      <c r="A13" s="10" t="s">
        <v>16</v>
      </c>
      <c r="B13" s="195" t="s">
        <v>440</v>
      </c>
      <c r="C13" s="35">
        <f>E13+F13</f>
        <v>2128.6</v>
      </c>
      <c r="D13" s="36"/>
      <c r="E13" s="36">
        <v>1328.6</v>
      </c>
      <c r="F13" s="36">
        <v>800</v>
      </c>
      <c r="G13" s="288"/>
      <c r="H13" s="35">
        <f>J13+K13</f>
        <v>2128.6</v>
      </c>
      <c r="I13" s="36"/>
      <c r="J13" s="36">
        <v>1328.6</v>
      </c>
      <c r="K13" s="36">
        <v>800</v>
      </c>
      <c r="L13" s="204"/>
      <c r="M13" s="289">
        <f t="shared" si="0"/>
        <v>1</v>
      </c>
      <c r="N13" s="35">
        <f>P13+Q13</f>
        <v>2128.6</v>
      </c>
      <c r="O13" s="36"/>
      <c r="P13" s="36">
        <v>1328.6</v>
      </c>
      <c r="Q13" s="36">
        <v>800</v>
      </c>
      <c r="R13" s="293"/>
      <c r="S13" s="289">
        <f t="shared" si="1"/>
        <v>1</v>
      </c>
      <c r="T13" s="69"/>
      <c r="U13" s="69"/>
    </row>
    <row r="14" spans="1:21" ht="66" customHeight="1">
      <c r="A14" s="10" t="s">
        <v>35</v>
      </c>
      <c r="B14" s="196" t="s">
        <v>137</v>
      </c>
      <c r="C14" s="35">
        <f>E14+F14</f>
        <v>480</v>
      </c>
      <c r="D14" s="36"/>
      <c r="E14" s="36"/>
      <c r="F14" s="36">
        <v>480</v>
      </c>
      <c r="G14" s="288"/>
      <c r="H14" s="35">
        <f>J14+K14</f>
        <v>479.9</v>
      </c>
      <c r="I14" s="36"/>
      <c r="J14" s="36"/>
      <c r="K14" s="36">
        <v>479.9</v>
      </c>
      <c r="L14" s="204"/>
      <c r="M14" s="289">
        <f t="shared" si="0"/>
        <v>0.9997916666666666</v>
      </c>
      <c r="N14" s="35">
        <f>P14+Q14</f>
        <v>479.9</v>
      </c>
      <c r="O14" s="36"/>
      <c r="P14" s="36"/>
      <c r="Q14" s="36">
        <v>479.9</v>
      </c>
      <c r="R14" s="293"/>
      <c r="S14" s="289">
        <f t="shared" si="1"/>
        <v>0.9997916666666666</v>
      </c>
      <c r="T14" s="69"/>
      <c r="U14" s="69"/>
    </row>
    <row r="15" spans="1:21" ht="51.75" customHeight="1">
      <c r="A15" s="31" t="s">
        <v>17</v>
      </c>
      <c r="B15" s="197" t="s">
        <v>139</v>
      </c>
      <c r="C15" s="48">
        <f>C16</f>
        <v>186.85</v>
      </c>
      <c r="D15" s="45"/>
      <c r="E15" s="191"/>
      <c r="F15" s="45">
        <f>F16</f>
        <v>186.85</v>
      </c>
      <c r="G15" s="288"/>
      <c r="H15" s="48">
        <f>H16</f>
        <v>185.95</v>
      </c>
      <c r="I15" s="45"/>
      <c r="J15" s="191"/>
      <c r="K15" s="45">
        <f>K16</f>
        <v>185.95</v>
      </c>
      <c r="L15" s="204"/>
      <c r="M15" s="294">
        <f t="shared" si="0"/>
        <v>0.9951833021139952</v>
      </c>
      <c r="N15" s="48">
        <f>N16</f>
        <v>185.95</v>
      </c>
      <c r="O15" s="45"/>
      <c r="P15" s="191"/>
      <c r="Q15" s="45">
        <f>Q16</f>
        <v>185.95</v>
      </c>
      <c r="R15" s="293"/>
      <c r="S15" s="294">
        <f t="shared" si="1"/>
        <v>0.9951833021139952</v>
      </c>
      <c r="T15" s="69"/>
      <c r="U15" s="69"/>
    </row>
    <row r="16" spans="1:21" ht="185.25" customHeight="1">
      <c r="A16" s="10" t="s">
        <v>37</v>
      </c>
      <c r="B16" s="37" t="s">
        <v>138</v>
      </c>
      <c r="C16" s="35">
        <f>E16+F16</f>
        <v>186.85</v>
      </c>
      <c r="D16" s="36"/>
      <c r="E16" s="36"/>
      <c r="F16" s="36">
        <v>186.85</v>
      </c>
      <c r="G16" s="288"/>
      <c r="H16" s="35">
        <f>K16</f>
        <v>185.95</v>
      </c>
      <c r="I16" s="164"/>
      <c r="J16" s="164"/>
      <c r="K16" s="164">
        <v>185.95</v>
      </c>
      <c r="L16" s="204"/>
      <c r="M16" s="291">
        <f t="shared" si="0"/>
        <v>0.9951833021139952</v>
      </c>
      <c r="N16" s="35">
        <f>Q16</f>
        <v>185.95</v>
      </c>
      <c r="O16" s="164"/>
      <c r="P16" s="164"/>
      <c r="Q16" s="164">
        <v>185.95</v>
      </c>
      <c r="R16" s="293"/>
      <c r="S16" s="291">
        <f t="shared" si="1"/>
        <v>0.9951833021139952</v>
      </c>
      <c r="T16" s="69"/>
      <c r="U16" s="69"/>
    </row>
    <row r="17" spans="1:21" ht="36" customHeight="1">
      <c r="A17" s="31" t="s">
        <v>24</v>
      </c>
      <c r="B17" s="197" t="s">
        <v>107</v>
      </c>
      <c r="C17" s="128">
        <f>C18+C19+C20+C21</f>
        <v>634.779</v>
      </c>
      <c r="D17" s="45"/>
      <c r="E17" s="191"/>
      <c r="F17" s="184">
        <f>F18+F19+F20+F21</f>
        <v>634.779</v>
      </c>
      <c r="G17" s="288"/>
      <c r="H17" s="128">
        <f>H18+H19+H20+H21</f>
        <v>628.7239999999999</v>
      </c>
      <c r="I17" s="45"/>
      <c r="J17" s="191"/>
      <c r="K17" s="184">
        <f>K18+K19+K20+K21</f>
        <v>628.7239999999999</v>
      </c>
      <c r="L17" s="204"/>
      <c r="M17" s="294">
        <f>H17/C17</f>
        <v>0.9904612471427062</v>
      </c>
      <c r="N17" s="128">
        <f>N18+N19+N20+N21</f>
        <v>628.7239999999999</v>
      </c>
      <c r="O17" s="45"/>
      <c r="P17" s="191"/>
      <c r="Q17" s="184">
        <f>Q18+Q19+Q20+Q21</f>
        <v>628.7239999999999</v>
      </c>
      <c r="R17" s="293"/>
      <c r="S17" s="294">
        <f>N17/C17</f>
        <v>0.9904612471427062</v>
      </c>
      <c r="T17" s="69"/>
      <c r="U17" s="69"/>
    </row>
    <row r="18" spans="1:21" ht="49.5" customHeight="1">
      <c r="A18" s="10" t="s">
        <v>37</v>
      </c>
      <c r="B18" s="198" t="s">
        <v>200</v>
      </c>
      <c r="C18" s="35">
        <f>F18</f>
        <v>335.341</v>
      </c>
      <c r="D18" s="36"/>
      <c r="E18" s="165"/>
      <c r="F18" s="36">
        <v>335.341</v>
      </c>
      <c r="G18" s="288"/>
      <c r="H18" s="35">
        <f>J18+K18</f>
        <v>335.341</v>
      </c>
      <c r="I18" s="36"/>
      <c r="J18" s="36"/>
      <c r="K18" s="36">
        <v>335.341</v>
      </c>
      <c r="L18" s="204"/>
      <c r="M18" s="291">
        <f>H18/C18</f>
        <v>1</v>
      </c>
      <c r="N18" s="35">
        <f>P18+Q18</f>
        <v>335.341</v>
      </c>
      <c r="O18" s="36"/>
      <c r="P18" s="36"/>
      <c r="Q18" s="36">
        <v>335.341</v>
      </c>
      <c r="R18" s="293"/>
      <c r="S18" s="291">
        <f>N18/C18</f>
        <v>1</v>
      </c>
      <c r="T18" s="69"/>
      <c r="U18" s="69"/>
    </row>
    <row r="19" spans="1:21" ht="63.75" customHeight="1">
      <c r="A19" s="10" t="s">
        <v>16</v>
      </c>
      <c r="B19" s="198" t="s">
        <v>201</v>
      </c>
      <c r="C19" s="35">
        <f>F19</f>
        <v>199.998</v>
      </c>
      <c r="D19" s="36"/>
      <c r="E19" s="165"/>
      <c r="F19" s="36">
        <v>199.998</v>
      </c>
      <c r="G19" s="288"/>
      <c r="H19" s="35">
        <f>K19</f>
        <v>199.998</v>
      </c>
      <c r="I19" s="36"/>
      <c r="J19" s="165"/>
      <c r="K19" s="36">
        <v>199.998</v>
      </c>
      <c r="L19" s="204"/>
      <c r="M19" s="291">
        <f>H19/C19</f>
        <v>1</v>
      </c>
      <c r="N19" s="35">
        <f>Q19</f>
        <v>199.998</v>
      </c>
      <c r="O19" s="36"/>
      <c r="P19" s="165"/>
      <c r="Q19" s="36">
        <v>199.998</v>
      </c>
      <c r="R19" s="293"/>
      <c r="S19" s="291">
        <f>N19/C19</f>
        <v>1</v>
      </c>
      <c r="T19" s="69"/>
      <c r="U19" s="69"/>
    </row>
    <row r="20" spans="1:21" ht="99" customHeight="1">
      <c r="A20" s="10" t="s">
        <v>35</v>
      </c>
      <c r="B20" s="198" t="s">
        <v>441</v>
      </c>
      <c r="C20" s="35">
        <f>F20</f>
        <v>88.44</v>
      </c>
      <c r="D20" s="36"/>
      <c r="E20" s="165"/>
      <c r="F20" s="36">
        <v>88.44</v>
      </c>
      <c r="G20" s="288"/>
      <c r="H20" s="35">
        <f>K20</f>
        <v>82.385</v>
      </c>
      <c r="I20" s="36"/>
      <c r="J20" s="165"/>
      <c r="K20" s="36">
        <v>82.385</v>
      </c>
      <c r="L20" s="204"/>
      <c r="M20" s="291">
        <f>H20/C20</f>
        <v>0.9315355042966984</v>
      </c>
      <c r="N20" s="35">
        <f>Q20</f>
        <v>82.385</v>
      </c>
      <c r="O20" s="36"/>
      <c r="P20" s="165"/>
      <c r="Q20" s="36">
        <v>82.385</v>
      </c>
      <c r="R20" s="293"/>
      <c r="S20" s="291">
        <f>N20/C20</f>
        <v>0.9315355042966984</v>
      </c>
      <c r="T20" s="69"/>
      <c r="U20" s="69"/>
    </row>
    <row r="21" spans="1:21" ht="41.25" customHeight="1">
      <c r="A21" s="10" t="s">
        <v>35</v>
      </c>
      <c r="B21" s="198" t="s">
        <v>202</v>
      </c>
      <c r="C21" s="35">
        <f>F21</f>
        <v>11</v>
      </c>
      <c r="D21" s="36"/>
      <c r="E21" s="165"/>
      <c r="F21" s="36">
        <v>11</v>
      </c>
      <c r="G21" s="288"/>
      <c r="H21" s="35">
        <f>J21+K21</f>
        <v>11</v>
      </c>
      <c r="I21" s="36"/>
      <c r="J21" s="36"/>
      <c r="K21" s="36">
        <v>11</v>
      </c>
      <c r="L21" s="204"/>
      <c r="M21" s="291">
        <f>H21/C21</f>
        <v>1</v>
      </c>
      <c r="N21" s="35">
        <f>P21+Q21</f>
        <v>11</v>
      </c>
      <c r="O21" s="36"/>
      <c r="P21" s="36"/>
      <c r="Q21" s="36">
        <v>11</v>
      </c>
      <c r="R21" s="293"/>
      <c r="S21" s="291">
        <f>N21/C21</f>
        <v>1</v>
      </c>
      <c r="T21" s="69"/>
      <c r="U21" s="69"/>
    </row>
    <row r="22" spans="1:21" ht="38.25" customHeight="1">
      <c r="A22" s="31" t="s">
        <v>43</v>
      </c>
      <c r="B22" s="199" t="s">
        <v>3</v>
      </c>
      <c r="C22" s="48">
        <f>C23+C24+C25+C26+C27+C28</f>
        <v>516.624</v>
      </c>
      <c r="D22" s="45"/>
      <c r="E22" s="191"/>
      <c r="F22" s="45">
        <f>F23+F24+F25+F26+F27+F28</f>
        <v>516.624</v>
      </c>
      <c r="G22" s="288"/>
      <c r="H22" s="48">
        <f>H23+H24+H25+H26+H27+H28</f>
        <v>486.62300000000005</v>
      </c>
      <c r="I22" s="45"/>
      <c r="J22" s="191"/>
      <c r="K22" s="45">
        <f>K23+K24+K25+K26+K27+K28</f>
        <v>486.62300000000005</v>
      </c>
      <c r="L22" s="204"/>
      <c r="M22" s="294">
        <f t="shared" si="0"/>
        <v>0.9419287528260398</v>
      </c>
      <c r="N22" s="48">
        <f>N23+N24+N25+N26+N27+N28</f>
        <v>486.62300000000005</v>
      </c>
      <c r="O22" s="45"/>
      <c r="P22" s="191"/>
      <c r="Q22" s="45">
        <f>Q23+Q24+Q25+Q26+Q27+Q28</f>
        <v>486.62300000000005</v>
      </c>
      <c r="R22" s="293"/>
      <c r="S22" s="294">
        <f t="shared" si="1"/>
        <v>0.9419287528260398</v>
      </c>
      <c r="T22" s="69"/>
      <c r="U22" s="69"/>
    </row>
    <row r="23" spans="1:21" ht="108.75" customHeight="1">
      <c r="A23" s="10" t="s">
        <v>37</v>
      </c>
      <c r="B23" s="37" t="s">
        <v>203</v>
      </c>
      <c r="C23" s="35">
        <f aca="true" t="shared" si="2" ref="C23:C28">F23</f>
        <v>30</v>
      </c>
      <c r="D23" s="36"/>
      <c r="E23" s="36"/>
      <c r="F23" s="36">
        <v>30</v>
      </c>
      <c r="G23" s="288"/>
      <c r="H23" s="35">
        <f>J23+K23</f>
        <v>30</v>
      </c>
      <c r="I23" s="36"/>
      <c r="J23" s="36"/>
      <c r="K23" s="36">
        <v>30</v>
      </c>
      <c r="L23" s="204"/>
      <c r="M23" s="291">
        <f t="shared" si="0"/>
        <v>1</v>
      </c>
      <c r="N23" s="35">
        <f>P23+Q23</f>
        <v>30</v>
      </c>
      <c r="O23" s="36"/>
      <c r="P23" s="36"/>
      <c r="Q23" s="36">
        <v>30</v>
      </c>
      <c r="R23" s="293"/>
      <c r="S23" s="291">
        <f t="shared" si="1"/>
        <v>1</v>
      </c>
      <c r="T23" s="69"/>
      <c r="U23" s="69"/>
    </row>
    <row r="24" spans="1:21" ht="208.5" customHeight="1">
      <c r="A24" s="24" t="s">
        <v>16</v>
      </c>
      <c r="B24" s="109" t="s">
        <v>204</v>
      </c>
      <c r="C24" s="35">
        <f t="shared" si="2"/>
        <v>285.599</v>
      </c>
      <c r="D24" s="36"/>
      <c r="E24" s="165"/>
      <c r="F24" s="36">
        <v>285.599</v>
      </c>
      <c r="G24" s="288"/>
      <c r="H24" s="35">
        <f>K24</f>
        <v>285.598</v>
      </c>
      <c r="I24" s="36"/>
      <c r="J24" s="165"/>
      <c r="K24" s="36">
        <v>285.598</v>
      </c>
      <c r="L24" s="204"/>
      <c r="M24" s="291">
        <f t="shared" si="0"/>
        <v>0.99999649858718</v>
      </c>
      <c r="N24" s="35">
        <f>Q24</f>
        <v>285.598</v>
      </c>
      <c r="O24" s="36"/>
      <c r="P24" s="165"/>
      <c r="Q24" s="36">
        <v>285.598</v>
      </c>
      <c r="R24" s="293"/>
      <c r="S24" s="291">
        <f t="shared" si="1"/>
        <v>0.99999649858718</v>
      </c>
      <c r="T24" s="69"/>
      <c r="U24" s="69"/>
    </row>
    <row r="25" spans="1:21" ht="145.5" customHeight="1">
      <c r="A25" s="24" t="s">
        <v>35</v>
      </c>
      <c r="B25" s="37" t="s">
        <v>205</v>
      </c>
      <c r="C25" s="47">
        <f t="shared" si="2"/>
        <v>9</v>
      </c>
      <c r="D25" s="36"/>
      <c r="E25" s="165"/>
      <c r="F25" s="36">
        <v>9</v>
      </c>
      <c r="G25" s="288"/>
      <c r="H25" s="47">
        <f>I25+J25+K25</f>
        <v>9</v>
      </c>
      <c r="I25" s="45"/>
      <c r="J25" s="45"/>
      <c r="K25" s="36">
        <v>9</v>
      </c>
      <c r="L25" s="253"/>
      <c r="M25" s="291">
        <f>H25/C25</f>
        <v>1</v>
      </c>
      <c r="N25" s="35">
        <f>O25+P25+Q25</f>
        <v>9</v>
      </c>
      <c r="O25" s="45"/>
      <c r="P25" s="45"/>
      <c r="Q25" s="36">
        <v>9</v>
      </c>
      <c r="R25" s="293"/>
      <c r="S25" s="291">
        <f>N25/C25</f>
        <v>1</v>
      </c>
      <c r="T25" s="69"/>
      <c r="U25" s="69"/>
    </row>
    <row r="26" spans="1:21" ht="159" customHeight="1">
      <c r="A26" s="10" t="s">
        <v>26</v>
      </c>
      <c r="B26" s="37" t="s">
        <v>206</v>
      </c>
      <c r="C26" s="47">
        <f t="shared" si="2"/>
        <v>132.025</v>
      </c>
      <c r="D26" s="36"/>
      <c r="E26" s="165"/>
      <c r="F26" s="36">
        <v>132.025</v>
      </c>
      <c r="G26" s="288"/>
      <c r="H26" s="47">
        <f>I26+J26+K26</f>
        <v>132.025</v>
      </c>
      <c r="I26" s="45"/>
      <c r="J26" s="45"/>
      <c r="K26" s="36">
        <v>132.025</v>
      </c>
      <c r="L26" s="253"/>
      <c r="M26" s="289">
        <f>H26/C26</f>
        <v>1</v>
      </c>
      <c r="N26" s="35">
        <f>O26+P26+Q26</f>
        <v>132.025</v>
      </c>
      <c r="O26" s="45"/>
      <c r="P26" s="45"/>
      <c r="Q26" s="36">
        <v>132.025</v>
      </c>
      <c r="R26" s="293"/>
      <c r="S26" s="289">
        <f>N26/C26</f>
        <v>1</v>
      </c>
      <c r="T26" s="69"/>
      <c r="U26" s="69"/>
    </row>
    <row r="27" spans="1:21" ht="62.25" customHeight="1">
      <c r="A27" s="24" t="s">
        <v>27</v>
      </c>
      <c r="B27" s="37" t="s">
        <v>207</v>
      </c>
      <c r="C27" s="47">
        <f t="shared" si="2"/>
        <v>30</v>
      </c>
      <c r="D27" s="36"/>
      <c r="E27" s="165"/>
      <c r="F27" s="36">
        <v>30</v>
      </c>
      <c r="G27" s="288"/>
      <c r="H27" s="47">
        <f>I27+J27+K27</f>
        <v>30</v>
      </c>
      <c r="I27" s="45"/>
      <c r="J27" s="45"/>
      <c r="K27" s="36">
        <v>30</v>
      </c>
      <c r="L27" s="253"/>
      <c r="M27" s="291">
        <f>H27/C27</f>
        <v>1</v>
      </c>
      <c r="N27" s="35">
        <f>O27+P27+Q27</f>
        <v>30</v>
      </c>
      <c r="O27" s="45"/>
      <c r="P27" s="45"/>
      <c r="Q27" s="36">
        <v>30</v>
      </c>
      <c r="R27" s="293"/>
      <c r="S27" s="291">
        <f>N27/C27</f>
        <v>1</v>
      </c>
      <c r="T27" s="69"/>
      <c r="U27" s="69"/>
    </row>
    <row r="28" spans="1:21" ht="99.75" customHeight="1">
      <c r="A28" s="24" t="s">
        <v>36</v>
      </c>
      <c r="B28" s="37" t="s">
        <v>208</v>
      </c>
      <c r="C28" s="47">
        <f t="shared" si="2"/>
        <v>30</v>
      </c>
      <c r="D28" s="36"/>
      <c r="E28" s="165"/>
      <c r="F28" s="36">
        <v>30</v>
      </c>
      <c r="G28" s="288"/>
      <c r="H28" s="47">
        <f>I28+J28+K28</f>
        <v>0</v>
      </c>
      <c r="I28" s="45"/>
      <c r="J28" s="45"/>
      <c r="K28" s="36">
        <v>0</v>
      </c>
      <c r="L28" s="253"/>
      <c r="M28" s="291">
        <f>H28/C28</f>
        <v>0</v>
      </c>
      <c r="N28" s="35">
        <f>O28+P28+Q28</f>
        <v>0</v>
      </c>
      <c r="O28" s="45"/>
      <c r="P28" s="45"/>
      <c r="Q28" s="36">
        <v>0</v>
      </c>
      <c r="R28" s="293"/>
      <c r="S28" s="291">
        <f>N28/C28</f>
        <v>0</v>
      </c>
      <c r="T28" s="69"/>
      <c r="U28" s="69"/>
    </row>
    <row r="29" spans="1:21" ht="61.5" customHeight="1">
      <c r="A29" s="31" t="s">
        <v>63</v>
      </c>
      <c r="B29" s="200" t="s">
        <v>4</v>
      </c>
      <c r="C29" s="201">
        <f>C30</f>
        <v>4324.2</v>
      </c>
      <c r="D29" s="45"/>
      <c r="E29" s="45">
        <f>E30</f>
        <v>2614.2</v>
      </c>
      <c r="F29" s="45">
        <f>F30</f>
        <v>1710</v>
      </c>
      <c r="G29" s="288"/>
      <c r="H29" s="201">
        <f>H30</f>
        <v>4324.2</v>
      </c>
      <c r="I29" s="45"/>
      <c r="J29" s="45">
        <f>J30</f>
        <v>2614.2</v>
      </c>
      <c r="K29" s="45">
        <f>K30</f>
        <v>1710</v>
      </c>
      <c r="L29" s="204"/>
      <c r="M29" s="294">
        <f t="shared" si="0"/>
        <v>1</v>
      </c>
      <c r="N29" s="201">
        <f>N30</f>
        <v>4324.2</v>
      </c>
      <c r="O29" s="45"/>
      <c r="P29" s="45">
        <f>P30</f>
        <v>2614.2</v>
      </c>
      <c r="Q29" s="45">
        <f>Q30</f>
        <v>1710</v>
      </c>
      <c r="R29" s="293"/>
      <c r="S29" s="291">
        <f t="shared" si="1"/>
        <v>1</v>
      </c>
      <c r="T29" s="69"/>
      <c r="U29" s="69"/>
    </row>
    <row r="30" spans="1:21" ht="88.5" customHeight="1">
      <c r="A30" s="10" t="s">
        <v>37</v>
      </c>
      <c r="B30" s="37" t="s">
        <v>442</v>
      </c>
      <c r="C30" s="47">
        <f>E30+F30+D30</f>
        <v>4324.2</v>
      </c>
      <c r="D30" s="36"/>
      <c r="E30" s="36">
        <v>2614.2</v>
      </c>
      <c r="F30" s="36">
        <v>1710</v>
      </c>
      <c r="G30" s="288"/>
      <c r="H30" s="47">
        <f>J30+K30+I30</f>
        <v>4324.2</v>
      </c>
      <c r="I30" s="36"/>
      <c r="J30" s="36">
        <v>2614.2</v>
      </c>
      <c r="K30" s="36">
        <v>1710</v>
      </c>
      <c r="L30" s="204"/>
      <c r="M30" s="291">
        <f t="shared" si="0"/>
        <v>1</v>
      </c>
      <c r="N30" s="47">
        <f>P30+Q30+O30</f>
        <v>4324.2</v>
      </c>
      <c r="O30" s="36"/>
      <c r="P30" s="36">
        <v>2614.2</v>
      </c>
      <c r="Q30" s="36">
        <v>1710</v>
      </c>
      <c r="R30" s="293"/>
      <c r="S30" s="291">
        <f t="shared" si="1"/>
        <v>1</v>
      </c>
      <c r="T30" s="69"/>
      <c r="U30" s="69"/>
    </row>
    <row r="31" spans="1:21" ht="57" customHeight="1">
      <c r="A31" s="31" t="s">
        <v>64</v>
      </c>
      <c r="B31" s="202" t="s">
        <v>5</v>
      </c>
      <c r="C31" s="175">
        <f>C32+C33+C34</f>
        <v>6694.964999999999</v>
      </c>
      <c r="D31" s="175">
        <f>D32+D33+D34</f>
        <v>875.11</v>
      </c>
      <c r="E31" s="175">
        <f>E32+E33+E34</f>
        <v>375.09</v>
      </c>
      <c r="F31" s="175">
        <f>F32+F33+F34</f>
        <v>5444.764999999999</v>
      </c>
      <c r="G31" s="295"/>
      <c r="H31" s="175">
        <f>H32+H33+H34</f>
        <v>6692.4130000000005</v>
      </c>
      <c r="I31" s="175">
        <f>I32+I33+I34</f>
        <v>875.11</v>
      </c>
      <c r="J31" s="175">
        <f>J32+J33+J34</f>
        <v>375.09</v>
      </c>
      <c r="K31" s="175">
        <f>K32+K33+K34</f>
        <v>5442.213000000001</v>
      </c>
      <c r="L31" s="253"/>
      <c r="M31" s="294">
        <f t="shared" si="0"/>
        <v>0.9996188180222004</v>
      </c>
      <c r="N31" s="175">
        <f>N32+N33+N34</f>
        <v>6692.4130000000005</v>
      </c>
      <c r="O31" s="175">
        <f>O32+O33+O34</f>
        <v>875.11</v>
      </c>
      <c r="P31" s="175">
        <f>P32+P33+P34</f>
        <v>375.09</v>
      </c>
      <c r="Q31" s="175">
        <f>Q32+Q33+Q34</f>
        <v>5442.213000000001</v>
      </c>
      <c r="R31" s="293"/>
      <c r="S31" s="294">
        <f t="shared" si="1"/>
        <v>0.9996188180222004</v>
      </c>
      <c r="T31" s="69"/>
      <c r="U31" s="69"/>
    </row>
    <row r="32" spans="1:21" ht="115.5" customHeight="1">
      <c r="A32" s="10" t="s">
        <v>37</v>
      </c>
      <c r="B32" s="37" t="s">
        <v>222</v>
      </c>
      <c r="C32" s="47">
        <f>D32+E32+F32</f>
        <v>591.2</v>
      </c>
      <c r="D32" s="45"/>
      <c r="E32" s="45"/>
      <c r="F32" s="36">
        <v>591.2</v>
      </c>
      <c r="G32" s="295"/>
      <c r="H32" s="47">
        <f>I32+J32+K32</f>
        <v>588.649</v>
      </c>
      <c r="I32" s="45"/>
      <c r="J32" s="45"/>
      <c r="K32" s="36">
        <v>588.649</v>
      </c>
      <c r="L32" s="253"/>
      <c r="M32" s="291">
        <f t="shared" si="0"/>
        <v>0.9956850473612989</v>
      </c>
      <c r="N32" s="35">
        <f>O32+P32+Q32</f>
        <v>588.649</v>
      </c>
      <c r="O32" s="45"/>
      <c r="P32" s="45"/>
      <c r="Q32" s="36">
        <v>588.649</v>
      </c>
      <c r="R32" s="293"/>
      <c r="S32" s="291">
        <f t="shared" si="1"/>
        <v>0.9956850473612989</v>
      </c>
      <c r="T32" s="69"/>
      <c r="U32" s="69"/>
    </row>
    <row r="33" spans="1:21" ht="106.5" customHeight="1">
      <c r="A33" s="10" t="s">
        <v>16</v>
      </c>
      <c r="B33" s="37" t="s">
        <v>209</v>
      </c>
      <c r="C33" s="47">
        <f>F33</f>
        <v>4653.565</v>
      </c>
      <c r="D33" s="45"/>
      <c r="E33" s="45"/>
      <c r="F33" s="36">
        <v>4653.565</v>
      </c>
      <c r="G33" s="295"/>
      <c r="H33" s="47">
        <f>I33+J33+K33</f>
        <v>4653.564</v>
      </c>
      <c r="I33" s="45"/>
      <c r="J33" s="45"/>
      <c r="K33" s="36">
        <v>4653.564</v>
      </c>
      <c r="L33" s="253"/>
      <c r="M33" s="291">
        <f>H33/C33</f>
        <v>0.999999785110985</v>
      </c>
      <c r="N33" s="35">
        <f>O33+P33+Q33</f>
        <v>4653.564</v>
      </c>
      <c r="O33" s="45"/>
      <c r="P33" s="45"/>
      <c r="Q33" s="36">
        <v>4653.564</v>
      </c>
      <c r="R33" s="293"/>
      <c r="S33" s="291">
        <f>N33/C33</f>
        <v>0.999999785110985</v>
      </c>
      <c r="T33" s="69"/>
      <c r="U33" s="69"/>
    </row>
    <row r="34" spans="1:21" ht="85.5" customHeight="1">
      <c r="A34" s="10" t="s">
        <v>35</v>
      </c>
      <c r="B34" s="37" t="s">
        <v>210</v>
      </c>
      <c r="C34" s="47">
        <f>F34+D34+E34</f>
        <v>1450.2</v>
      </c>
      <c r="D34" s="36">
        <v>875.11</v>
      </c>
      <c r="E34" s="36">
        <v>375.09</v>
      </c>
      <c r="F34" s="36">
        <v>200</v>
      </c>
      <c r="G34" s="295"/>
      <c r="H34" s="47">
        <f>K34+I34+J34</f>
        <v>1450.2</v>
      </c>
      <c r="I34" s="36">
        <v>875.11</v>
      </c>
      <c r="J34" s="36">
        <v>375.09</v>
      </c>
      <c r="K34" s="36">
        <v>200</v>
      </c>
      <c r="L34" s="253"/>
      <c r="M34" s="289">
        <f>H34/C34</f>
        <v>1</v>
      </c>
      <c r="N34" s="47">
        <f>Q34+O34+P34</f>
        <v>1450.2</v>
      </c>
      <c r="O34" s="36">
        <v>875.11</v>
      </c>
      <c r="P34" s="36">
        <v>375.09</v>
      </c>
      <c r="Q34" s="36">
        <v>200</v>
      </c>
      <c r="R34" s="293"/>
      <c r="S34" s="289">
        <f>N34/C34</f>
        <v>1</v>
      </c>
      <c r="T34" s="69"/>
      <c r="U34" s="69"/>
    </row>
    <row r="35" spans="1:21" ht="40.5" customHeight="1">
      <c r="A35" s="31" t="s">
        <v>239</v>
      </c>
      <c r="B35" s="199" t="s">
        <v>240</v>
      </c>
      <c r="C35" s="175">
        <f>C36</f>
        <v>100</v>
      </c>
      <c r="D35" s="45"/>
      <c r="E35" s="45"/>
      <c r="F35" s="45">
        <f>F36</f>
        <v>100</v>
      </c>
      <c r="G35" s="295"/>
      <c r="H35" s="175">
        <f>H36</f>
        <v>99.375</v>
      </c>
      <c r="I35" s="45"/>
      <c r="J35" s="45"/>
      <c r="K35" s="45">
        <f>K36</f>
        <v>99.375</v>
      </c>
      <c r="L35" s="253"/>
      <c r="M35" s="289">
        <f>H35/C35</f>
        <v>0.99375</v>
      </c>
      <c r="N35" s="175">
        <f>N36</f>
        <v>99.375</v>
      </c>
      <c r="O35" s="45"/>
      <c r="P35" s="45"/>
      <c r="Q35" s="45">
        <f>Q36</f>
        <v>99.375</v>
      </c>
      <c r="R35" s="293"/>
      <c r="S35" s="289">
        <f>N35/C35</f>
        <v>0.99375</v>
      </c>
      <c r="T35" s="69"/>
      <c r="U35" s="69"/>
    </row>
    <row r="36" spans="1:21" ht="27" customHeight="1" thickBot="1">
      <c r="A36" s="12" t="s">
        <v>37</v>
      </c>
      <c r="B36" s="110" t="s">
        <v>241</v>
      </c>
      <c r="C36" s="134">
        <f>F36</f>
        <v>100</v>
      </c>
      <c r="D36" s="96"/>
      <c r="E36" s="96"/>
      <c r="F36" s="96">
        <v>100</v>
      </c>
      <c r="G36" s="296"/>
      <c r="H36" s="134">
        <f>K36</f>
        <v>99.375</v>
      </c>
      <c r="I36" s="96"/>
      <c r="J36" s="96"/>
      <c r="K36" s="96">
        <v>99.375</v>
      </c>
      <c r="L36" s="297"/>
      <c r="M36" s="289">
        <f>H36/C36</f>
        <v>0.99375</v>
      </c>
      <c r="N36" s="134">
        <f>Q36</f>
        <v>99.375</v>
      </c>
      <c r="O36" s="96"/>
      <c r="P36" s="96"/>
      <c r="Q36" s="96">
        <v>99.375</v>
      </c>
      <c r="R36" s="298"/>
      <c r="S36" s="289">
        <f>N36/C36</f>
        <v>0.99375</v>
      </c>
      <c r="T36" s="69"/>
      <c r="U36" s="69"/>
    </row>
    <row r="37" spans="1:21" ht="89.25" customHeight="1" thickBot="1">
      <c r="A37" s="299">
        <v>2</v>
      </c>
      <c r="B37" s="300" t="s">
        <v>197</v>
      </c>
      <c r="C37" s="43">
        <f>C38+C39</f>
        <v>7775.27</v>
      </c>
      <c r="D37" s="38"/>
      <c r="E37" s="38">
        <f>E38+E39</f>
        <v>571.79</v>
      </c>
      <c r="F37" s="38">
        <f>F38+F39</f>
        <v>7203.4800000000005</v>
      </c>
      <c r="G37" s="280"/>
      <c r="H37" s="43">
        <f>H38+H39</f>
        <v>7311.6410000000005</v>
      </c>
      <c r="I37" s="38"/>
      <c r="J37" s="38">
        <f>J38+J39</f>
        <v>571.79</v>
      </c>
      <c r="K37" s="38">
        <f>K38+K39</f>
        <v>6739.851000000001</v>
      </c>
      <c r="L37" s="49"/>
      <c r="M37" s="283">
        <f t="shared" si="0"/>
        <v>0.9403713311563457</v>
      </c>
      <c r="N37" s="43">
        <f>N38+N39</f>
        <v>7311.6410000000005</v>
      </c>
      <c r="O37" s="38"/>
      <c r="P37" s="38">
        <f>P38+P39</f>
        <v>571.79</v>
      </c>
      <c r="Q37" s="38">
        <f>Q38+Q39</f>
        <v>6739.851000000001</v>
      </c>
      <c r="R37" s="301"/>
      <c r="S37" s="283">
        <f>N37/C37</f>
        <v>0.9403713311563457</v>
      </c>
      <c r="T37" s="69"/>
      <c r="U37" s="69"/>
    </row>
    <row r="38" spans="1:21" ht="48" customHeight="1">
      <c r="A38" s="302">
        <v>1</v>
      </c>
      <c r="B38" s="161" t="s">
        <v>198</v>
      </c>
      <c r="C38" s="160">
        <f>E38+F38</f>
        <v>7406.46</v>
      </c>
      <c r="D38" s="160"/>
      <c r="E38" s="90">
        <v>571.79</v>
      </c>
      <c r="F38" s="90">
        <v>6834.67</v>
      </c>
      <c r="G38" s="303"/>
      <c r="H38" s="56">
        <f>J38+K38</f>
        <v>6942.831</v>
      </c>
      <c r="I38" s="90"/>
      <c r="J38" s="90">
        <v>571.79</v>
      </c>
      <c r="K38" s="90">
        <v>6371.041</v>
      </c>
      <c r="L38" s="304"/>
      <c r="M38" s="305">
        <f t="shared" si="0"/>
        <v>0.937402078725869</v>
      </c>
      <c r="N38" s="56">
        <f>P38+Q38</f>
        <v>6942.831</v>
      </c>
      <c r="O38" s="90"/>
      <c r="P38" s="90">
        <v>571.79</v>
      </c>
      <c r="Q38" s="90">
        <v>6371.041</v>
      </c>
      <c r="R38" s="306"/>
      <c r="S38" s="305">
        <f t="shared" si="1"/>
        <v>0.937402078725869</v>
      </c>
      <c r="T38" s="69"/>
      <c r="U38" s="69"/>
    </row>
    <row r="39" spans="1:21" ht="38.25" customHeight="1">
      <c r="A39" s="432">
        <v>2</v>
      </c>
      <c r="B39" s="196" t="s">
        <v>199</v>
      </c>
      <c r="C39" s="47">
        <f>F39</f>
        <v>368.81</v>
      </c>
      <c r="D39" s="47"/>
      <c r="E39" s="47"/>
      <c r="F39" s="47">
        <v>368.81</v>
      </c>
      <c r="G39" s="310"/>
      <c r="H39" s="35">
        <f>K39+J39</f>
        <v>368.81</v>
      </c>
      <c r="I39" s="164"/>
      <c r="J39" s="164"/>
      <c r="K39" s="164">
        <v>368.81</v>
      </c>
      <c r="L39" s="137"/>
      <c r="M39" s="289">
        <f t="shared" si="0"/>
        <v>1</v>
      </c>
      <c r="N39" s="35">
        <f>Q39+P39</f>
        <v>368.81</v>
      </c>
      <c r="O39" s="164"/>
      <c r="P39" s="164"/>
      <c r="Q39" s="164">
        <v>368.81</v>
      </c>
      <c r="R39" s="307"/>
      <c r="S39" s="289">
        <f>N39/C39</f>
        <v>1</v>
      </c>
      <c r="T39" s="69"/>
      <c r="U39" s="69"/>
    </row>
    <row r="40" spans="1:22" ht="77.25" customHeight="1" thickBot="1">
      <c r="A40" s="313">
        <v>3</v>
      </c>
      <c r="B40" s="427" t="s">
        <v>190</v>
      </c>
      <c r="C40" s="428">
        <f>C41+C42+C43+C44+C45+C46</f>
        <v>23090.589999999997</v>
      </c>
      <c r="D40" s="61"/>
      <c r="E40" s="428">
        <f>E41+E42+E43+E44+E45+E46</f>
        <v>1572.85</v>
      </c>
      <c r="F40" s="428">
        <f>F41+F42+F43+F44+F45+F46</f>
        <v>21517.739999999998</v>
      </c>
      <c r="G40" s="429"/>
      <c r="H40" s="428">
        <f>H41+H42+H43+H44+H45+H46</f>
        <v>23090.078999999998</v>
      </c>
      <c r="I40" s="61"/>
      <c r="J40" s="428">
        <f>J41+J42+J43+J44+J45+J46</f>
        <v>1572.85</v>
      </c>
      <c r="K40" s="428">
        <f>K41+K42+K43+K44+K45+K46</f>
        <v>21517.229</v>
      </c>
      <c r="L40" s="430"/>
      <c r="M40" s="319">
        <f aca="true" t="shared" si="3" ref="M40:M62">H40/C40</f>
        <v>0.9999778697729249</v>
      </c>
      <c r="N40" s="428">
        <f>N41+N42+N43+N44+N45+N46</f>
        <v>23090.078999999998</v>
      </c>
      <c r="O40" s="61"/>
      <c r="P40" s="428">
        <f>P41+P42+P43+P44+P45+P46</f>
        <v>1572.85</v>
      </c>
      <c r="Q40" s="428">
        <f>Q41+Q42+Q43+Q44+Q45+Q46</f>
        <v>21517.229</v>
      </c>
      <c r="R40" s="431"/>
      <c r="S40" s="319">
        <f>N40/C40</f>
        <v>0.9999778697729249</v>
      </c>
      <c r="T40" s="70"/>
      <c r="U40" s="70"/>
      <c r="V40" s="22"/>
    </row>
    <row r="41" spans="1:23" ht="75.75" customHeight="1">
      <c r="A41" s="309">
        <v>1</v>
      </c>
      <c r="B41" s="30" t="s">
        <v>191</v>
      </c>
      <c r="C41" s="47">
        <f>F41+E41</f>
        <v>17042.21</v>
      </c>
      <c r="D41" s="164"/>
      <c r="E41" s="164">
        <v>1185.85</v>
      </c>
      <c r="F41" s="164">
        <v>15856.36</v>
      </c>
      <c r="G41" s="310"/>
      <c r="H41" s="47">
        <f>K41+J41</f>
        <v>17042.209</v>
      </c>
      <c r="I41" s="164"/>
      <c r="J41" s="164">
        <v>1185.85</v>
      </c>
      <c r="K41" s="164">
        <v>15856.359</v>
      </c>
      <c r="L41" s="137"/>
      <c r="M41" s="291">
        <f t="shared" si="3"/>
        <v>0.9999999413221642</v>
      </c>
      <c r="N41" s="47">
        <f>Q41+P41</f>
        <v>17042.209</v>
      </c>
      <c r="O41" s="164"/>
      <c r="P41" s="164">
        <v>1185.85</v>
      </c>
      <c r="Q41" s="164">
        <v>15856.359</v>
      </c>
      <c r="R41" s="307"/>
      <c r="S41" s="291">
        <f t="shared" si="1"/>
        <v>0.9999999413221642</v>
      </c>
      <c r="T41" s="70"/>
      <c r="U41" s="70"/>
      <c r="V41" s="22"/>
      <c r="W41" s="22"/>
    </row>
    <row r="42" spans="1:23" ht="74.25" customHeight="1">
      <c r="A42" s="311">
        <v>2</v>
      </c>
      <c r="B42" s="203" t="s">
        <v>192</v>
      </c>
      <c r="C42" s="150">
        <f>E42+F42</f>
        <v>1607.82</v>
      </c>
      <c r="D42" s="151"/>
      <c r="E42" s="151">
        <v>387</v>
      </c>
      <c r="F42" s="151">
        <v>1220.82</v>
      </c>
      <c r="G42" s="284"/>
      <c r="H42" s="91">
        <f>K42+J42</f>
        <v>1607.816</v>
      </c>
      <c r="I42" s="151"/>
      <c r="J42" s="151">
        <v>387</v>
      </c>
      <c r="K42" s="151">
        <v>1220.816</v>
      </c>
      <c r="L42" s="285"/>
      <c r="M42" s="291">
        <f t="shared" si="3"/>
        <v>0.9999975121593214</v>
      </c>
      <c r="N42" s="91">
        <f>Q42+P42</f>
        <v>1607.816</v>
      </c>
      <c r="O42" s="151"/>
      <c r="P42" s="151">
        <v>387</v>
      </c>
      <c r="Q42" s="151">
        <v>1220.816</v>
      </c>
      <c r="R42" s="312"/>
      <c r="S42" s="291">
        <f t="shared" si="1"/>
        <v>0.9999975121593214</v>
      </c>
      <c r="T42" s="69"/>
      <c r="U42" s="69"/>
      <c r="V42" s="22"/>
      <c r="W42" s="22"/>
    </row>
    <row r="43" spans="1:23" ht="64.5" customHeight="1">
      <c r="A43" s="309">
        <v>3</v>
      </c>
      <c r="B43" s="30" t="s">
        <v>193</v>
      </c>
      <c r="C43" s="47">
        <f>E43+F43</f>
        <v>2531.978</v>
      </c>
      <c r="D43" s="164"/>
      <c r="E43" s="164"/>
      <c r="F43" s="164">
        <v>2531.978</v>
      </c>
      <c r="G43" s="288"/>
      <c r="H43" s="35">
        <f>J43+K43</f>
        <v>2531.472</v>
      </c>
      <c r="I43" s="164"/>
      <c r="J43" s="164"/>
      <c r="K43" s="164">
        <v>2531.472</v>
      </c>
      <c r="L43" s="204"/>
      <c r="M43" s="291">
        <f t="shared" si="3"/>
        <v>0.999800156241484</v>
      </c>
      <c r="N43" s="47">
        <f>P43+Q43</f>
        <v>2531.472</v>
      </c>
      <c r="O43" s="164"/>
      <c r="P43" s="164"/>
      <c r="Q43" s="164">
        <v>2531.472</v>
      </c>
      <c r="R43" s="293"/>
      <c r="S43" s="291">
        <f t="shared" si="1"/>
        <v>0.999800156241484</v>
      </c>
      <c r="T43" s="69"/>
      <c r="U43" s="69"/>
      <c r="V43" s="22"/>
      <c r="W43" s="22"/>
    </row>
    <row r="44" spans="1:21" ht="75.75" customHeight="1">
      <c r="A44" s="309">
        <v>4</v>
      </c>
      <c r="B44" s="30" t="s">
        <v>194</v>
      </c>
      <c r="C44" s="47">
        <f>E44+F44</f>
        <v>943</v>
      </c>
      <c r="D44" s="164"/>
      <c r="E44" s="164"/>
      <c r="F44" s="164">
        <v>943</v>
      </c>
      <c r="G44" s="288"/>
      <c r="H44" s="35">
        <f>J44+K44</f>
        <v>943</v>
      </c>
      <c r="I44" s="164"/>
      <c r="J44" s="164"/>
      <c r="K44" s="164">
        <v>943</v>
      </c>
      <c r="L44" s="204"/>
      <c r="M44" s="291">
        <f t="shared" si="3"/>
        <v>1</v>
      </c>
      <c r="N44" s="47">
        <f>P44+Q44</f>
        <v>943</v>
      </c>
      <c r="O44" s="164"/>
      <c r="P44" s="164"/>
      <c r="Q44" s="164">
        <v>943</v>
      </c>
      <c r="R44" s="293"/>
      <c r="S44" s="291">
        <f t="shared" si="1"/>
        <v>1</v>
      </c>
      <c r="T44" s="69"/>
      <c r="U44" s="69"/>
    </row>
    <row r="45" spans="1:21" ht="63.75" customHeight="1">
      <c r="A45" s="309">
        <v>5</v>
      </c>
      <c r="B45" s="203" t="s">
        <v>195</v>
      </c>
      <c r="C45" s="47">
        <f>E45+F45</f>
        <v>290.582</v>
      </c>
      <c r="D45" s="164"/>
      <c r="E45" s="204"/>
      <c r="F45" s="164">
        <v>290.582</v>
      </c>
      <c r="G45" s="288"/>
      <c r="H45" s="35">
        <f>J45+K45</f>
        <v>290.582</v>
      </c>
      <c r="I45" s="164"/>
      <c r="J45" s="164"/>
      <c r="K45" s="164">
        <v>290.582</v>
      </c>
      <c r="L45" s="204"/>
      <c r="M45" s="291">
        <f>H45/C45</f>
        <v>1</v>
      </c>
      <c r="N45" s="47">
        <f>P45+Q45</f>
        <v>290.582</v>
      </c>
      <c r="O45" s="164"/>
      <c r="P45" s="164"/>
      <c r="Q45" s="164">
        <v>290.582</v>
      </c>
      <c r="R45" s="293"/>
      <c r="S45" s="291">
        <f>N45/C45</f>
        <v>1</v>
      </c>
      <c r="T45" s="69"/>
      <c r="U45" s="69"/>
    </row>
    <row r="46" spans="1:21" ht="49.5" customHeight="1">
      <c r="A46" s="309">
        <v>6</v>
      </c>
      <c r="B46" s="30" t="s">
        <v>196</v>
      </c>
      <c r="C46" s="47">
        <f>E46+F46</f>
        <v>675</v>
      </c>
      <c r="D46" s="164"/>
      <c r="E46" s="204"/>
      <c r="F46" s="164">
        <v>675</v>
      </c>
      <c r="G46" s="288"/>
      <c r="H46" s="35">
        <f>J46+K46</f>
        <v>675</v>
      </c>
      <c r="I46" s="164"/>
      <c r="J46" s="164"/>
      <c r="K46" s="164">
        <v>675</v>
      </c>
      <c r="L46" s="204"/>
      <c r="M46" s="291">
        <f>H46/C46</f>
        <v>1</v>
      </c>
      <c r="N46" s="47">
        <f>P46+Q46</f>
        <v>675</v>
      </c>
      <c r="O46" s="164"/>
      <c r="P46" s="164"/>
      <c r="Q46" s="164">
        <v>675</v>
      </c>
      <c r="R46" s="293"/>
      <c r="S46" s="291">
        <f>N46/C46</f>
        <v>1</v>
      </c>
      <c r="T46" s="69"/>
      <c r="U46" s="69"/>
    </row>
    <row r="47" spans="1:21" ht="65.25" customHeight="1" thickBot="1">
      <c r="A47" s="313">
        <v>4</v>
      </c>
      <c r="B47" s="314" t="s">
        <v>174</v>
      </c>
      <c r="C47" s="58">
        <f>C48+C49+C50+C51+C52+C53+C54+C55+C56+C57+C58+C59</f>
        <v>14079</v>
      </c>
      <c r="D47" s="61"/>
      <c r="E47" s="122"/>
      <c r="F47" s="163">
        <f>F48+F49+F50+F51+F52+F53+F54+F55+F56+F57+F58+F59</f>
        <v>14079</v>
      </c>
      <c r="G47" s="315"/>
      <c r="H47" s="58">
        <f>H48+H49+H50+H51+H52+H53+H54+H55+H56+H57+H58+H59</f>
        <v>14079</v>
      </c>
      <c r="I47" s="61"/>
      <c r="J47" s="122"/>
      <c r="K47" s="163">
        <f>K48+K49+K50+K51+K52+K53+K54+K55+K56+K57+K58+K59</f>
        <v>14079</v>
      </c>
      <c r="L47" s="316"/>
      <c r="M47" s="317">
        <f>H47/C47</f>
        <v>1</v>
      </c>
      <c r="N47" s="58">
        <f>N48+N49+N50+N51+N52+N53+N54+N55+N56+N57+N58+N59</f>
        <v>14079</v>
      </c>
      <c r="O47" s="61"/>
      <c r="P47" s="122"/>
      <c r="Q47" s="163">
        <f>Q48+Q49+Q50+Q51+Q52+Q53+Q54+Q55+Q56+Q57+Q58+Q59</f>
        <v>14079</v>
      </c>
      <c r="R47" s="318"/>
      <c r="S47" s="319">
        <f>N47/C47</f>
        <v>1</v>
      </c>
      <c r="T47" s="69"/>
      <c r="U47" s="69"/>
    </row>
    <row r="48" spans="1:21" ht="39" customHeight="1">
      <c r="A48" s="320">
        <v>1</v>
      </c>
      <c r="B48" s="113" t="s">
        <v>96</v>
      </c>
      <c r="C48" s="35">
        <f aca="true" t="shared" si="4" ref="C48:C59">E48+F48</f>
        <v>677.8</v>
      </c>
      <c r="D48" s="90"/>
      <c r="E48" s="90"/>
      <c r="F48" s="205">
        <v>677.8</v>
      </c>
      <c r="G48" s="321"/>
      <c r="H48" s="35">
        <f aca="true" t="shared" si="5" ref="H48:H57">J48+K48</f>
        <v>677.8</v>
      </c>
      <c r="I48" s="90"/>
      <c r="J48" s="90"/>
      <c r="K48" s="205">
        <v>677.8</v>
      </c>
      <c r="L48" s="304"/>
      <c r="M48" s="291">
        <f t="shared" si="3"/>
        <v>1</v>
      </c>
      <c r="N48" s="35">
        <f aca="true" t="shared" si="6" ref="N48:N59">P48+Q48</f>
        <v>677.8</v>
      </c>
      <c r="O48" s="90"/>
      <c r="P48" s="90"/>
      <c r="Q48" s="205">
        <v>677.8</v>
      </c>
      <c r="R48" s="306"/>
      <c r="S48" s="291">
        <f t="shared" si="1"/>
        <v>1</v>
      </c>
      <c r="T48" s="69"/>
      <c r="U48" s="69"/>
    </row>
    <row r="49" spans="1:21" ht="108.75" customHeight="1">
      <c r="A49" s="311">
        <v>2</v>
      </c>
      <c r="B49" s="172" t="s">
        <v>97</v>
      </c>
      <c r="C49" s="35">
        <f t="shared" si="4"/>
        <v>675</v>
      </c>
      <c r="D49" s="151"/>
      <c r="E49" s="151"/>
      <c r="F49" s="206">
        <v>675</v>
      </c>
      <c r="G49" s="284"/>
      <c r="H49" s="35">
        <f t="shared" si="5"/>
        <v>675</v>
      </c>
      <c r="I49" s="151"/>
      <c r="J49" s="151"/>
      <c r="K49" s="206">
        <v>675</v>
      </c>
      <c r="L49" s="285"/>
      <c r="M49" s="291">
        <f t="shared" si="3"/>
        <v>1</v>
      </c>
      <c r="N49" s="35">
        <f t="shared" si="6"/>
        <v>675</v>
      </c>
      <c r="O49" s="151"/>
      <c r="P49" s="151"/>
      <c r="Q49" s="206">
        <v>675</v>
      </c>
      <c r="R49" s="312"/>
      <c r="S49" s="291">
        <f t="shared" si="1"/>
        <v>1</v>
      </c>
      <c r="T49" s="69"/>
      <c r="U49" s="69"/>
    </row>
    <row r="50" spans="1:21" ht="25.5" customHeight="1">
      <c r="A50" s="309">
        <v>3</v>
      </c>
      <c r="B50" s="203" t="s">
        <v>98</v>
      </c>
      <c r="C50" s="35">
        <f t="shared" si="4"/>
        <v>2492.4</v>
      </c>
      <c r="D50" s="164"/>
      <c r="E50" s="164"/>
      <c r="F50" s="207">
        <v>2492.4</v>
      </c>
      <c r="G50" s="288"/>
      <c r="H50" s="35">
        <f t="shared" si="5"/>
        <v>2492.4</v>
      </c>
      <c r="I50" s="164"/>
      <c r="J50" s="164"/>
      <c r="K50" s="207">
        <v>2492.4</v>
      </c>
      <c r="L50" s="204"/>
      <c r="M50" s="291">
        <f t="shared" si="3"/>
        <v>1</v>
      </c>
      <c r="N50" s="35">
        <f t="shared" si="6"/>
        <v>2492.4</v>
      </c>
      <c r="O50" s="164"/>
      <c r="P50" s="164"/>
      <c r="Q50" s="207">
        <v>2492.4</v>
      </c>
      <c r="R50" s="293"/>
      <c r="S50" s="291">
        <f t="shared" si="1"/>
        <v>1</v>
      </c>
      <c r="T50" s="69"/>
      <c r="U50" s="69"/>
    </row>
    <row r="51" spans="1:21" ht="26.25" customHeight="1">
      <c r="A51" s="309">
        <v>4</v>
      </c>
      <c r="B51" s="88" t="s">
        <v>99</v>
      </c>
      <c r="C51" s="35">
        <f t="shared" si="4"/>
        <v>76.5</v>
      </c>
      <c r="D51" s="164"/>
      <c r="E51" s="164"/>
      <c r="F51" s="207">
        <v>76.5</v>
      </c>
      <c r="G51" s="288"/>
      <c r="H51" s="35">
        <f t="shared" si="5"/>
        <v>76.5</v>
      </c>
      <c r="I51" s="164"/>
      <c r="J51" s="164"/>
      <c r="K51" s="207">
        <v>76.5</v>
      </c>
      <c r="L51" s="204"/>
      <c r="M51" s="291">
        <f t="shared" si="3"/>
        <v>1</v>
      </c>
      <c r="N51" s="35">
        <f t="shared" si="6"/>
        <v>76.5</v>
      </c>
      <c r="O51" s="164"/>
      <c r="P51" s="164"/>
      <c r="Q51" s="207">
        <v>76.5</v>
      </c>
      <c r="R51" s="293"/>
      <c r="S51" s="291">
        <f t="shared" si="1"/>
        <v>1</v>
      </c>
      <c r="T51" s="69"/>
      <c r="U51" s="69"/>
    </row>
    <row r="52" spans="1:21" ht="36" customHeight="1">
      <c r="A52" s="309">
        <v>5</v>
      </c>
      <c r="B52" s="88" t="s">
        <v>100</v>
      </c>
      <c r="C52" s="35">
        <f t="shared" si="4"/>
        <v>1936.531</v>
      </c>
      <c r="D52" s="164"/>
      <c r="E52" s="164"/>
      <c r="F52" s="207">
        <v>1936.531</v>
      </c>
      <c r="G52" s="288"/>
      <c r="H52" s="35">
        <f t="shared" si="5"/>
        <v>1936.531</v>
      </c>
      <c r="I52" s="164"/>
      <c r="J52" s="164"/>
      <c r="K52" s="207">
        <v>1936.531</v>
      </c>
      <c r="L52" s="204"/>
      <c r="M52" s="291">
        <f t="shared" si="3"/>
        <v>1</v>
      </c>
      <c r="N52" s="35">
        <f t="shared" si="6"/>
        <v>1936.531</v>
      </c>
      <c r="O52" s="164"/>
      <c r="P52" s="164"/>
      <c r="Q52" s="207">
        <v>1936.531</v>
      </c>
      <c r="R52" s="293"/>
      <c r="S52" s="291">
        <f t="shared" si="1"/>
        <v>1</v>
      </c>
      <c r="T52" s="69"/>
      <c r="U52" s="69"/>
    </row>
    <row r="53" spans="1:21" ht="56.25" customHeight="1">
      <c r="A53" s="311">
        <v>6</v>
      </c>
      <c r="B53" s="203" t="s">
        <v>101</v>
      </c>
      <c r="C53" s="35">
        <f t="shared" si="4"/>
        <v>1.38</v>
      </c>
      <c r="D53" s="151"/>
      <c r="E53" s="151"/>
      <c r="F53" s="206">
        <v>1.38</v>
      </c>
      <c r="G53" s="284"/>
      <c r="H53" s="35">
        <f t="shared" si="5"/>
        <v>1.38</v>
      </c>
      <c r="I53" s="151"/>
      <c r="J53" s="151"/>
      <c r="K53" s="206">
        <v>1.38</v>
      </c>
      <c r="L53" s="285"/>
      <c r="M53" s="291">
        <f t="shared" si="3"/>
        <v>1</v>
      </c>
      <c r="N53" s="35">
        <f t="shared" si="6"/>
        <v>1.38</v>
      </c>
      <c r="O53" s="151"/>
      <c r="P53" s="151"/>
      <c r="Q53" s="206">
        <v>1.38</v>
      </c>
      <c r="R53" s="312"/>
      <c r="S53" s="291">
        <f t="shared" si="1"/>
        <v>1</v>
      </c>
      <c r="T53" s="69"/>
      <c r="U53" s="69"/>
    </row>
    <row r="54" spans="1:21" ht="60" customHeight="1">
      <c r="A54" s="309">
        <v>7</v>
      </c>
      <c r="B54" s="30" t="s">
        <v>109</v>
      </c>
      <c r="C54" s="35">
        <f t="shared" si="4"/>
        <v>45</v>
      </c>
      <c r="D54" s="164"/>
      <c r="E54" s="164"/>
      <c r="F54" s="207">
        <v>45</v>
      </c>
      <c r="G54" s="288"/>
      <c r="H54" s="35">
        <f>J54+K54</f>
        <v>45</v>
      </c>
      <c r="I54" s="164"/>
      <c r="J54" s="164"/>
      <c r="K54" s="207">
        <v>45</v>
      </c>
      <c r="L54" s="204"/>
      <c r="M54" s="289">
        <f t="shared" si="3"/>
        <v>1</v>
      </c>
      <c r="N54" s="35">
        <f>P54+Q54</f>
        <v>45</v>
      </c>
      <c r="O54" s="164"/>
      <c r="P54" s="164"/>
      <c r="Q54" s="207">
        <v>45</v>
      </c>
      <c r="R54" s="293"/>
      <c r="S54" s="289">
        <f t="shared" si="1"/>
        <v>1</v>
      </c>
      <c r="T54" s="69"/>
      <c r="U54" s="69"/>
    </row>
    <row r="55" spans="1:21" ht="39.75" customHeight="1">
      <c r="A55" s="17">
        <v>8</v>
      </c>
      <c r="B55" s="30" t="s">
        <v>175</v>
      </c>
      <c r="C55" s="35">
        <f t="shared" si="4"/>
        <v>3162</v>
      </c>
      <c r="D55" s="164"/>
      <c r="E55" s="164"/>
      <c r="F55" s="207">
        <v>3162</v>
      </c>
      <c r="G55" s="288"/>
      <c r="H55" s="35">
        <f t="shared" si="5"/>
        <v>3162</v>
      </c>
      <c r="I55" s="164"/>
      <c r="J55" s="164"/>
      <c r="K55" s="207">
        <v>3162</v>
      </c>
      <c r="L55" s="204"/>
      <c r="M55" s="291">
        <f t="shared" si="3"/>
        <v>1</v>
      </c>
      <c r="N55" s="35">
        <f t="shared" si="6"/>
        <v>3162</v>
      </c>
      <c r="O55" s="164"/>
      <c r="P55" s="164"/>
      <c r="Q55" s="207">
        <v>3162</v>
      </c>
      <c r="R55" s="293"/>
      <c r="S55" s="291">
        <f t="shared" si="1"/>
        <v>1</v>
      </c>
      <c r="T55" s="69"/>
      <c r="U55" s="69"/>
    </row>
    <row r="56" spans="1:21" ht="64.5" customHeight="1">
      <c r="A56" s="17">
        <v>9</v>
      </c>
      <c r="B56" s="30" t="s">
        <v>102</v>
      </c>
      <c r="C56" s="35">
        <f t="shared" si="4"/>
        <v>300</v>
      </c>
      <c r="D56" s="164"/>
      <c r="E56" s="164"/>
      <c r="F56" s="207">
        <v>300</v>
      </c>
      <c r="G56" s="288"/>
      <c r="H56" s="35">
        <f t="shared" si="5"/>
        <v>300</v>
      </c>
      <c r="I56" s="164"/>
      <c r="J56" s="164"/>
      <c r="K56" s="207">
        <v>300</v>
      </c>
      <c r="L56" s="204"/>
      <c r="M56" s="291">
        <f t="shared" si="3"/>
        <v>1</v>
      </c>
      <c r="N56" s="35">
        <f t="shared" si="6"/>
        <v>300</v>
      </c>
      <c r="O56" s="164"/>
      <c r="P56" s="164"/>
      <c r="Q56" s="207">
        <v>300</v>
      </c>
      <c r="R56" s="293"/>
      <c r="S56" s="291">
        <f t="shared" si="1"/>
        <v>1</v>
      </c>
      <c r="T56" s="69"/>
      <c r="U56" s="69"/>
    </row>
    <row r="57" spans="1:21" ht="112.5" customHeight="1">
      <c r="A57" s="17">
        <v>10</v>
      </c>
      <c r="B57" s="30" t="s">
        <v>103</v>
      </c>
      <c r="C57" s="35">
        <f t="shared" si="4"/>
        <v>355.389</v>
      </c>
      <c r="D57" s="164"/>
      <c r="E57" s="164"/>
      <c r="F57" s="207">
        <v>355.389</v>
      </c>
      <c r="G57" s="288"/>
      <c r="H57" s="35">
        <f t="shared" si="5"/>
        <v>355.389</v>
      </c>
      <c r="I57" s="164"/>
      <c r="J57" s="164"/>
      <c r="K57" s="207">
        <v>355.389</v>
      </c>
      <c r="L57" s="204"/>
      <c r="M57" s="291">
        <f t="shared" si="3"/>
        <v>1</v>
      </c>
      <c r="N57" s="35">
        <f t="shared" si="6"/>
        <v>355.389</v>
      </c>
      <c r="O57" s="164"/>
      <c r="P57" s="164"/>
      <c r="Q57" s="207">
        <v>355.389</v>
      </c>
      <c r="R57" s="293"/>
      <c r="S57" s="291">
        <f t="shared" si="1"/>
        <v>1</v>
      </c>
      <c r="T57" s="69"/>
      <c r="U57" s="69"/>
    </row>
    <row r="58" spans="1:21" ht="63.75" customHeight="1">
      <c r="A58" s="17">
        <v>11</v>
      </c>
      <c r="B58" s="30" t="s">
        <v>108</v>
      </c>
      <c r="C58" s="35">
        <f t="shared" si="4"/>
        <v>1778</v>
      </c>
      <c r="D58" s="47"/>
      <c r="E58" s="164"/>
      <c r="F58" s="207">
        <v>1778</v>
      </c>
      <c r="G58" s="310"/>
      <c r="H58" s="35">
        <f>J58+K58</f>
        <v>1778</v>
      </c>
      <c r="I58" s="164"/>
      <c r="J58" s="164"/>
      <c r="K58" s="207">
        <v>1778</v>
      </c>
      <c r="L58" s="137"/>
      <c r="M58" s="289">
        <f t="shared" si="3"/>
        <v>1</v>
      </c>
      <c r="N58" s="35">
        <f t="shared" si="6"/>
        <v>1778</v>
      </c>
      <c r="O58" s="164"/>
      <c r="P58" s="164"/>
      <c r="Q58" s="207">
        <v>1778</v>
      </c>
      <c r="R58" s="322"/>
      <c r="S58" s="289">
        <f t="shared" si="1"/>
        <v>1</v>
      </c>
      <c r="T58" s="69"/>
      <c r="U58" s="69"/>
    </row>
    <row r="59" spans="1:21" ht="121.5" customHeight="1" thickBot="1">
      <c r="A59" s="231">
        <v>12</v>
      </c>
      <c r="B59" s="234" t="s">
        <v>228</v>
      </c>
      <c r="C59" s="235">
        <f t="shared" si="4"/>
        <v>2579</v>
      </c>
      <c r="D59" s="167"/>
      <c r="E59" s="167"/>
      <c r="F59" s="236">
        <v>2579</v>
      </c>
      <c r="G59" s="323"/>
      <c r="H59" s="235">
        <f>J59+K59</f>
        <v>2579</v>
      </c>
      <c r="I59" s="167"/>
      <c r="J59" s="167"/>
      <c r="K59" s="236">
        <v>2579</v>
      </c>
      <c r="L59" s="324"/>
      <c r="M59" s="325">
        <f t="shared" si="3"/>
        <v>1</v>
      </c>
      <c r="N59" s="133">
        <f t="shared" si="6"/>
        <v>2579</v>
      </c>
      <c r="O59" s="167"/>
      <c r="P59" s="167"/>
      <c r="Q59" s="236">
        <v>2579</v>
      </c>
      <c r="R59" s="326"/>
      <c r="S59" s="327">
        <f t="shared" si="1"/>
        <v>1</v>
      </c>
      <c r="T59" s="69"/>
      <c r="U59" s="69"/>
    </row>
    <row r="60" spans="1:21" ht="94.5" customHeight="1" thickBot="1">
      <c r="A60" s="19" t="s">
        <v>27</v>
      </c>
      <c r="B60" s="279" t="s">
        <v>141</v>
      </c>
      <c r="C60" s="237">
        <f>C61</f>
        <v>3898</v>
      </c>
      <c r="D60" s="238">
        <f>D61</f>
        <v>2389.1000000000004</v>
      </c>
      <c r="E60" s="238">
        <f>E61</f>
        <v>1023.9</v>
      </c>
      <c r="F60" s="238">
        <f>F61</f>
        <v>485</v>
      </c>
      <c r="G60" s="328"/>
      <c r="H60" s="237">
        <f>H61</f>
        <v>3898</v>
      </c>
      <c r="I60" s="238">
        <f>I61</f>
        <v>2389.1000000000004</v>
      </c>
      <c r="J60" s="238">
        <f>J61</f>
        <v>1023.9</v>
      </c>
      <c r="K60" s="238">
        <f>K61</f>
        <v>485</v>
      </c>
      <c r="L60" s="329"/>
      <c r="M60" s="281">
        <f>H60/C60</f>
        <v>1</v>
      </c>
      <c r="N60" s="237">
        <f>N61</f>
        <v>3898</v>
      </c>
      <c r="O60" s="238">
        <f>O61</f>
        <v>2389.1000000000004</v>
      </c>
      <c r="P60" s="238">
        <f>P61</f>
        <v>1023.9</v>
      </c>
      <c r="Q60" s="238">
        <f>Q61</f>
        <v>485</v>
      </c>
      <c r="R60" s="330"/>
      <c r="S60" s="283">
        <f>N60/C60</f>
        <v>1</v>
      </c>
      <c r="T60" s="71"/>
      <c r="U60" s="71"/>
    </row>
    <row r="61" spans="1:21" ht="44.25" customHeight="1">
      <c r="A61" s="15" t="s">
        <v>44</v>
      </c>
      <c r="B61" s="208" t="s">
        <v>46</v>
      </c>
      <c r="C61" s="209">
        <f>C62+C63+C64</f>
        <v>3898</v>
      </c>
      <c r="D61" s="210">
        <f>D62+D63+D64</f>
        <v>2389.1000000000004</v>
      </c>
      <c r="E61" s="210">
        <f>E62+E63+E64</f>
        <v>1023.9</v>
      </c>
      <c r="F61" s="210">
        <f>F62+F63+F64</f>
        <v>485</v>
      </c>
      <c r="G61" s="210"/>
      <c r="H61" s="209">
        <f>H62+H63+H64</f>
        <v>3898</v>
      </c>
      <c r="I61" s="210">
        <f>I62+I63+I64</f>
        <v>2389.1000000000004</v>
      </c>
      <c r="J61" s="210">
        <f>J62+J63+J64</f>
        <v>1023.9</v>
      </c>
      <c r="K61" s="210">
        <f>K62+K63+K64</f>
        <v>485</v>
      </c>
      <c r="L61" s="331"/>
      <c r="M61" s="286">
        <f t="shared" si="3"/>
        <v>1</v>
      </c>
      <c r="N61" s="209">
        <f>N62+N63+N64</f>
        <v>3898</v>
      </c>
      <c r="O61" s="210">
        <f>O62+O63+O64</f>
        <v>2389.1000000000004</v>
      </c>
      <c r="P61" s="210">
        <f>P62+P63+P64</f>
        <v>1023.9</v>
      </c>
      <c r="Q61" s="210">
        <f>Q62+Q63+Q64</f>
        <v>485</v>
      </c>
      <c r="R61" s="331"/>
      <c r="S61" s="286">
        <f t="shared" si="1"/>
        <v>1</v>
      </c>
      <c r="T61" s="72"/>
      <c r="U61" s="72"/>
    </row>
    <row r="62" spans="1:21" ht="158.25" customHeight="1">
      <c r="A62" s="10" t="s">
        <v>37</v>
      </c>
      <c r="B62" s="211" t="s">
        <v>171</v>
      </c>
      <c r="C62" s="35">
        <f>D62+E62+F62</f>
        <v>1565.9</v>
      </c>
      <c r="D62" s="36">
        <v>882</v>
      </c>
      <c r="E62" s="36">
        <v>298.9</v>
      </c>
      <c r="F62" s="36">
        <v>385</v>
      </c>
      <c r="G62" s="332"/>
      <c r="H62" s="35">
        <f>I62+J62+K62</f>
        <v>1565.9</v>
      </c>
      <c r="I62" s="36">
        <v>882</v>
      </c>
      <c r="J62" s="36">
        <v>298.9</v>
      </c>
      <c r="K62" s="36">
        <v>385</v>
      </c>
      <c r="L62" s="165"/>
      <c r="M62" s="291">
        <f t="shared" si="3"/>
        <v>1</v>
      </c>
      <c r="N62" s="35">
        <f>O62+P62+Q62</f>
        <v>1565.9</v>
      </c>
      <c r="O62" s="36">
        <v>882</v>
      </c>
      <c r="P62" s="36">
        <v>298.9</v>
      </c>
      <c r="Q62" s="36">
        <v>385</v>
      </c>
      <c r="R62" s="165"/>
      <c r="S62" s="291">
        <f aca="true" t="shared" si="7" ref="S62:S68">N62/C62</f>
        <v>1</v>
      </c>
      <c r="T62" s="62"/>
      <c r="U62" s="62"/>
    </row>
    <row r="63" spans="1:21" ht="112.5" customHeight="1">
      <c r="A63" s="10" t="s">
        <v>16</v>
      </c>
      <c r="B63" s="211" t="s">
        <v>172</v>
      </c>
      <c r="C63" s="35">
        <f>D63+E63+F63</f>
        <v>1339.9</v>
      </c>
      <c r="D63" s="36">
        <v>906.9</v>
      </c>
      <c r="E63" s="36">
        <v>383</v>
      </c>
      <c r="F63" s="36">
        <v>50</v>
      </c>
      <c r="G63" s="332"/>
      <c r="H63" s="35">
        <f>I63+J63+K63</f>
        <v>1339.9</v>
      </c>
      <c r="I63" s="36">
        <v>906.9</v>
      </c>
      <c r="J63" s="36">
        <v>383</v>
      </c>
      <c r="K63" s="36">
        <v>50</v>
      </c>
      <c r="L63" s="165"/>
      <c r="M63" s="291">
        <f aca="true" t="shared" si="8" ref="M63:M71">H63/C63</f>
        <v>1</v>
      </c>
      <c r="N63" s="35">
        <f>O63+P63+Q63</f>
        <v>1339.9</v>
      </c>
      <c r="O63" s="36">
        <v>906.9</v>
      </c>
      <c r="P63" s="36">
        <v>383</v>
      </c>
      <c r="Q63" s="36">
        <v>50</v>
      </c>
      <c r="R63" s="165"/>
      <c r="S63" s="291">
        <f t="shared" si="7"/>
        <v>1</v>
      </c>
      <c r="T63" s="62"/>
      <c r="U63" s="62"/>
    </row>
    <row r="64" spans="1:21" ht="214.5" customHeight="1" thickBot="1">
      <c r="A64" s="10" t="s">
        <v>35</v>
      </c>
      <c r="B64" s="211" t="s">
        <v>173</v>
      </c>
      <c r="C64" s="35">
        <f>D64+E64+F64</f>
        <v>992.2</v>
      </c>
      <c r="D64" s="36">
        <v>600.2</v>
      </c>
      <c r="E64" s="36">
        <v>342</v>
      </c>
      <c r="F64" s="36">
        <v>50</v>
      </c>
      <c r="G64" s="332"/>
      <c r="H64" s="35">
        <f>I64+J64+K64</f>
        <v>992.2</v>
      </c>
      <c r="I64" s="36">
        <v>600.2</v>
      </c>
      <c r="J64" s="36">
        <v>342</v>
      </c>
      <c r="K64" s="36">
        <v>50</v>
      </c>
      <c r="L64" s="165"/>
      <c r="M64" s="289">
        <f t="shared" si="8"/>
        <v>1</v>
      </c>
      <c r="N64" s="35">
        <f>O64+P64+Q64</f>
        <v>992.2</v>
      </c>
      <c r="O64" s="36">
        <v>600.2</v>
      </c>
      <c r="P64" s="36">
        <v>342</v>
      </c>
      <c r="Q64" s="36">
        <v>50</v>
      </c>
      <c r="R64" s="165"/>
      <c r="S64" s="291">
        <f t="shared" si="7"/>
        <v>1</v>
      </c>
      <c r="T64" s="62"/>
      <c r="U64" s="62"/>
    </row>
    <row r="65" spans="1:22" ht="66" customHeight="1" thickBot="1">
      <c r="A65" s="333">
        <v>6</v>
      </c>
      <c r="B65" s="334" t="s">
        <v>133</v>
      </c>
      <c r="C65" s="39">
        <f>C66+C69</f>
        <v>8805.682</v>
      </c>
      <c r="D65" s="40">
        <f>D66+D69</f>
        <v>2637.445</v>
      </c>
      <c r="E65" s="40">
        <f>E66+E69</f>
        <v>2305.705</v>
      </c>
      <c r="F65" s="33">
        <f>F66+F69</f>
        <v>3862.532</v>
      </c>
      <c r="G65" s="250"/>
      <c r="H65" s="39">
        <f>H66+H69</f>
        <v>8413.626</v>
      </c>
      <c r="I65" s="40">
        <f>I66+I69</f>
        <v>2637.445</v>
      </c>
      <c r="J65" s="40">
        <f>J66+J69</f>
        <v>2305.705</v>
      </c>
      <c r="K65" s="33">
        <f>K66+K69</f>
        <v>3470.476</v>
      </c>
      <c r="L65" s="40"/>
      <c r="M65" s="281">
        <f t="shared" si="8"/>
        <v>0.9554769295552575</v>
      </c>
      <c r="N65" s="39">
        <f>N66+N69</f>
        <v>8413.626</v>
      </c>
      <c r="O65" s="40">
        <f>O66+O69</f>
        <v>2637.445</v>
      </c>
      <c r="P65" s="40">
        <f>P66+P69</f>
        <v>2305.705</v>
      </c>
      <c r="Q65" s="33">
        <f>Q66+Q69</f>
        <v>3470.476</v>
      </c>
      <c r="R65" s="40"/>
      <c r="S65" s="283">
        <f t="shared" si="7"/>
        <v>0.9554769295552575</v>
      </c>
      <c r="T65" s="63"/>
      <c r="U65" s="63"/>
      <c r="V65" s="22"/>
    </row>
    <row r="66" spans="1:21" ht="53.25" customHeight="1">
      <c r="A66" s="335" t="s">
        <v>9</v>
      </c>
      <c r="B66" s="336" t="s">
        <v>58</v>
      </c>
      <c r="C66" s="179">
        <f aca="true" t="shared" si="9" ref="C66:K66">C67</f>
        <v>8445.95</v>
      </c>
      <c r="D66" s="51">
        <f t="shared" si="9"/>
        <v>2637.445</v>
      </c>
      <c r="E66" s="180">
        <f t="shared" si="9"/>
        <v>2305.705</v>
      </c>
      <c r="F66" s="51">
        <f t="shared" si="9"/>
        <v>3502.8</v>
      </c>
      <c r="G66" s="337"/>
      <c r="H66" s="179">
        <f t="shared" si="9"/>
        <v>8053.894</v>
      </c>
      <c r="I66" s="51">
        <f t="shared" si="9"/>
        <v>2637.445</v>
      </c>
      <c r="J66" s="180">
        <f t="shared" si="9"/>
        <v>2305.705</v>
      </c>
      <c r="K66" s="51">
        <f t="shared" si="9"/>
        <v>3110.744</v>
      </c>
      <c r="L66" s="180"/>
      <c r="M66" s="338">
        <f t="shared" si="8"/>
        <v>0.9535805918813158</v>
      </c>
      <c r="N66" s="179">
        <f>N67</f>
        <v>8053.894</v>
      </c>
      <c r="O66" s="51">
        <f>O67</f>
        <v>2637.445</v>
      </c>
      <c r="P66" s="180">
        <f>P67</f>
        <v>2305.705</v>
      </c>
      <c r="Q66" s="51">
        <f>Q67</f>
        <v>3110.744</v>
      </c>
      <c r="R66" s="339"/>
      <c r="S66" s="338">
        <f t="shared" si="7"/>
        <v>0.9535805918813158</v>
      </c>
      <c r="T66" s="73"/>
      <c r="U66" s="73"/>
    </row>
    <row r="67" spans="1:21" ht="48" customHeight="1">
      <c r="A67" s="448" t="s">
        <v>37</v>
      </c>
      <c r="B67" s="121" t="s">
        <v>238</v>
      </c>
      <c r="C67" s="52">
        <f>D67+E67+F67+G67</f>
        <v>8445.95</v>
      </c>
      <c r="D67" s="50">
        <v>2637.445</v>
      </c>
      <c r="E67" s="50">
        <v>2305.705</v>
      </c>
      <c r="F67" s="50">
        <v>3502.8</v>
      </c>
      <c r="G67" s="341"/>
      <c r="H67" s="52">
        <f>I67+J67+K67</f>
        <v>8053.894</v>
      </c>
      <c r="I67" s="36">
        <v>2637.445</v>
      </c>
      <c r="J67" s="36">
        <v>2305.705</v>
      </c>
      <c r="K67" s="36">
        <v>3110.744</v>
      </c>
      <c r="L67" s="165"/>
      <c r="M67" s="291">
        <f t="shared" si="8"/>
        <v>0.9535805918813158</v>
      </c>
      <c r="N67" s="52">
        <f>O67+P67+Q67</f>
        <v>8053.894</v>
      </c>
      <c r="O67" s="36">
        <v>2637.445</v>
      </c>
      <c r="P67" s="36">
        <v>2305.705</v>
      </c>
      <c r="Q67" s="36">
        <v>3110.744</v>
      </c>
      <c r="R67" s="342"/>
      <c r="S67" s="291">
        <f t="shared" si="7"/>
        <v>0.9535805918813158</v>
      </c>
      <c r="T67" s="74"/>
      <c r="U67" s="74"/>
    </row>
    <row r="68" spans="1:21" ht="41.25" customHeight="1">
      <c r="A68" s="449"/>
      <c r="B68" s="172" t="s">
        <v>237</v>
      </c>
      <c r="C68" s="173">
        <f>E68</f>
        <v>134.681</v>
      </c>
      <c r="D68" s="124"/>
      <c r="E68" s="124">
        <v>134.681</v>
      </c>
      <c r="F68" s="124"/>
      <c r="G68" s="344"/>
      <c r="H68" s="173">
        <f>J68</f>
        <v>134.681</v>
      </c>
      <c r="I68" s="124"/>
      <c r="J68" s="124">
        <v>134.681</v>
      </c>
      <c r="K68" s="124"/>
      <c r="L68" s="142"/>
      <c r="M68" s="291">
        <f t="shared" si="8"/>
        <v>1</v>
      </c>
      <c r="N68" s="173">
        <f>P68</f>
        <v>134.681</v>
      </c>
      <c r="O68" s="124"/>
      <c r="P68" s="124">
        <v>134.681</v>
      </c>
      <c r="Q68" s="124"/>
      <c r="R68" s="345"/>
      <c r="S68" s="291">
        <f t="shared" si="7"/>
        <v>1</v>
      </c>
      <c r="T68" s="74"/>
      <c r="U68" s="74"/>
    </row>
    <row r="69" spans="1:21" ht="59.25" customHeight="1">
      <c r="A69" s="346" t="s">
        <v>54</v>
      </c>
      <c r="B69" s="347" t="s">
        <v>254</v>
      </c>
      <c r="C69" s="176">
        <f>C70</f>
        <v>359.732</v>
      </c>
      <c r="D69" s="177"/>
      <c r="E69" s="177"/>
      <c r="F69" s="178">
        <f>F70</f>
        <v>359.732</v>
      </c>
      <c r="G69" s="344"/>
      <c r="H69" s="176">
        <f>H70</f>
        <v>359.732</v>
      </c>
      <c r="I69" s="177"/>
      <c r="J69" s="177"/>
      <c r="K69" s="178">
        <f>K70</f>
        <v>359.732</v>
      </c>
      <c r="L69" s="142"/>
      <c r="M69" s="278">
        <f>H69/C69</f>
        <v>1</v>
      </c>
      <c r="N69" s="176">
        <f>N70</f>
        <v>359.732</v>
      </c>
      <c r="O69" s="177"/>
      <c r="P69" s="177"/>
      <c r="Q69" s="178">
        <f>Q70</f>
        <v>359.732</v>
      </c>
      <c r="R69" s="345"/>
      <c r="S69" s="278">
        <f>N69/C69</f>
        <v>1</v>
      </c>
      <c r="T69" s="74"/>
      <c r="U69" s="74"/>
    </row>
    <row r="70" spans="1:21" ht="18.75" customHeight="1" thickBot="1">
      <c r="A70" s="348" t="s">
        <v>37</v>
      </c>
      <c r="B70" s="172" t="s">
        <v>255</v>
      </c>
      <c r="C70" s="173">
        <f>F70</f>
        <v>359.732</v>
      </c>
      <c r="D70" s="174"/>
      <c r="E70" s="174"/>
      <c r="F70" s="124">
        <v>359.732</v>
      </c>
      <c r="G70" s="344"/>
      <c r="H70" s="349">
        <f>J70+K70</f>
        <v>359.732</v>
      </c>
      <c r="I70" s="174"/>
      <c r="J70" s="174"/>
      <c r="K70" s="124">
        <v>359.732</v>
      </c>
      <c r="L70" s="142"/>
      <c r="M70" s="291">
        <f>H70/C70</f>
        <v>1</v>
      </c>
      <c r="N70" s="173">
        <f>P70+Q70</f>
        <v>359.732</v>
      </c>
      <c r="O70" s="124"/>
      <c r="P70" s="124"/>
      <c r="Q70" s="124">
        <v>359.732</v>
      </c>
      <c r="R70" s="345"/>
      <c r="S70" s="291">
        <f>N70/C70</f>
        <v>1</v>
      </c>
      <c r="T70" s="74"/>
      <c r="U70" s="74"/>
    </row>
    <row r="71" spans="1:22" ht="142.5" customHeight="1">
      <c r="A71" s="468" t="s">
        <v>93</v>
      </c>
      <c r="B71" s="350" t="s">
        <v>152</v>
      </c>
      <c r="C71" s="212">
        <f>C73+C75+C77+C79+C81+C83+C84+C86+C87+C89+C91+C93+C94+C96+C98+C100+C102+C103+C104+C105+C106+C107+C108+C109+C110</f>
        <v>231942.19200000007</v>
      </c>
      <c r="D71" s="213"/>
      <c r="E71" s="213">
        <f>E73+E75+E77+E79+E81+E83+E84+E86+E87+E89+E91+E93+E94+E96+E98+E100+E102+E103+E104+E105+E106+E107+E108+E109+E110</f>
        <v>141097.2</v>
      </c>
      <c r="F71" s="214">
        <f>F73+F75+F77+F79+F81+F83+F84+F86+F87+F89+F91+F93+F94+F96+F98+F100+F102+F103+F104+F105+F106+F107+F108+F109+F110</f>
        <v>90844.99199999997</v>
      </c>
      <c r="G71" s="351"/>
      <c r="H71" s="212">
        <f>H73+H75+H77+H79+H81+H83+H84+H86+H87+H89+H91+H93+H94+H96+H98+H100+H102+H103+H104+H105+H106+H107+H108+H109+H110</f>
        <v>143767.34600000005</v>
      </c>
      <c r="I71" s="213"/>
      <c r="J71" s="213">
        <f>J73+J75+J77+J79+J81+J83+J84+J86+J87+J89+J91+J93+J94+J96+J98+J100+J102+J103+J104+J105+J106+J107+J108+J109+J110</f>
        <v>57949.854999999996</v>
      </c>
      <c r="K71" s="214">
        <f>K73+K75+K77+K79+K81+K83+K84+K86+K87+K89+K91+K93+K94+K96+K98+K100+K102+K103+K104+K105+K106+K107+K108+K109+K110</f>
        <v>85817.49099999998</v>
      </c>
      <c r="L71" s="154"/>
      <c r="M71" s="352">
        <f t="shared" si="8"/>
        <v>0.6198412835556888</v>
      </c>
      <c r="N71" s="212">
        <f>N73+N75+N77+N79+N81+N83+N84+N86+N87+N89+N91+N93+N94+N96+N98+N100+N102+N103+N104+N105+N106+N107+N108+N109+N110</f>
        <v>142509.85100000005</v>
      </c>
      <c r="O71" s="213"/>
      <c r="P71" s="213">
        <f>P73+P75+P77+P79+P81+P83+P84+P86+P87+P89+P91+P93+P94+P96+P98+P100+P102+P103+P104+P105+P106+P107+P108+P109+P110</f>
        <v>57949.854999999996</v>
      </c>
      <c r="Q71" s="214">
        <f>Q73+Q75+Q77+Q79+Q81+Q83+Q84+Q86+Q87+Q89+Q91+Q93+Q94+Q96+Q98+Q100+Q102+Q103+Q104+Q105+Q106+Q107+Q108+Q109+Q110</f>
        <v>84559.99599999998</v>
      </c>
      <c r="R71" s="353"/>
      <c r="S71" s="352">
        <f>N71/C71</f>
        <v>0.61441969557656</v>
      </c>
      <c r="T71" s="74"/>
      <c r="U71" s="74"/>
      <c r="V71" s="22"/>
    </row>
    <row r="72" spans="1:21" ht="36.75" customHeight="1" thickBot="1">
      <c r="A72" s="469"/>
      <c r="B72" s="140" t="s">
        <v>154</v>
      </c>
      <c r="C72" s="217">
        <f>C74+C76+C78+C80+C82+C85+C88+C90+C92+C95+C97+C99+C101</f>
        <v>14163.492</v>
      </c>
      <c r="D72" s="215"/>
      <c r="E72" s="216"/>
      <c r="F72" s="217">
        <f>F74+F76+F78+F80+F82+F85+F88+F90+F92+F95+F97+F99+F101</f>
        <v>14163.492</v>
      </c>
      <c r="G72" s="354"/>
      <c r="H72" s="272">
        <f>H74+H76+H78+H80+H82+H85+H88+H90+H92+H95+H97+H99+H101</f>
        <v>13101.874999999998</v>
      </c>
      <c r="I72" s="215"/>
      <c r="J72" s="216"/>
      <c r="K72" s="217">
        <f>K74+K76+K78+K80+K82+K85+K88+K90+K92+K95+K97+K99+K101</f>
        <v>13101.874999999998</v>
      </c>
      <c r="L72" s="60"/>
      <c r="M72" s="319"/>
      <c r="N72" s="271">
        <f>N74+N76+N78+N80+N82+N85+N88+N90+N92+N95+N97+N99+N101</f>
        <v>11851.246</v>
      </c>
      <c r="O72" s="215"/>
      <c r="P72" s="216"/>
      <c r="Q72" s="217">
        <f>Q74+Q76+Q78+Q80+Q82+Q85+Q88+Q90+Q92+Q95+Q97+Q99+Q101</f>
        <v>11851.246</v>
      </c>
      <c r="R72" s="355"/>
      <c r="S72" s="319"/>
      <c r="T72" s="74"/>
      <c r="U72" s="74"/>
    </row>
    <row r="73" spans="1:21" ht="37.5" customHeight="1">
      <c r="A73" s="464" t="s">
        <v>37</v>
      </c>
      <c r="B73" s="130" t="s">
        <v>153</v>
      </c>
      <c r="C73" s="91">
        <f>D73+E73+F73</f>
        <v>2415.49</v>
      </c>
      <c r="D73" s="124"/>
      <c r="E73" s="124"/>
      <c r="F73" s="124">
        <v>2415.49</v>
      </c>
      <c r="G73" s="344"/>
      <c r="H73" s="349">
        <f>J73+K73</f>
        <v>2415.49</v>
      </c>
      <c r="I73" s="124"/>
      <c r="J73" s="124"/>
      <c r="K73" s="124">
        <v>2415.49</v>
      </c>
      <c r="L73" s="142"/>
      <c r="M73" s="291">
        <f>H73/C73</f>
        <v>1</v>
      </c>
      <c r="N73" s="173">
        <f>P73+Q73</f>
        <v>2415.49</v>
      </c>
      <c r="O73" s="124"/>
      <c r="P73" s="124"/>
      <c r="Q73" s="124">
        <v>2415.49</v>
      </c>
      <c r="R73" s="345"/>
      <c r="S73" s="291">
        <f>N73/C73</f>
        <v>1</v>
      </c>
      <c r="T73" s="74"/>
      <c r="U73" s="74"/>
    </row>
    <row r="74" spans="1:21" ht="37.5" customHeight="1">
      <c r="A74" s="465"/>
      <c r="B74" s="139" t="s">
        <v>154</v>
      </c>
      <c r="C74" s="138">
        <f>F74</f>
        <v>2415.49</v>
      </c>
      <c r="D74" s="218"/>
      <c r="E74" s="219"/>
      <c r="F74" s="219">
        <v>2415.49</v>
      </c>
      <c r="G74" s="344"/>
      <c r="H74" s="356">
        <f>K74</f>
        <v>2415.49</v>
      </c>
      <c r="I74" s="218"/>
      <c r="J74" s="219"/>
      <c r="K74" s="219">
        <v>2415.49</v>
      </c>
      <c r="L74" s="105"/>
      <c r="M74" s="294"/>
      <c r="N74" s="357">
        <f>Q74</f>
        <v>2415.49</v>
      </c>
      <c r="O74" s="218"/>
      <c r="P74" s="219"/>
      <c r="Q74" s="219">
        <v>2415.49</v>
      </c>
      <c r="R74" s="345"/>
      <c r="S74" s="291"/>
      <c r="T74" s="74"/>
      <c r="U74" s="74"/>
    </row>
    <row r="75" spans="1:21" ht="25.5" customHeight="1">
      <c r="A75" s="465"/>
      <c r="B75" s="130" t="s">
        <v>242</v>
      </c>
      <c r="C75" s="91">
        <f>E75+F75</f>
        <v>72510</v>
      </c>
      <c r="D75" s="218"/>
      <c r="E75" s="124">
        <v>72500</v>
      </c>
      <c r="F75" s="124">
        <v>10</v>
      </c>
      <c r="G75" s="344"/>
      <c r="H75" s="91">
        <f>J75+K75</f>
        <v>38782.746</v>
      </c>
      <c r="I75" s="218"/>
      <c r="J75" s="124">
        <v>38772.746</v>
      </c>
      <c r="K75" s="124">
        <v>10</v>
      </c>
      <c r="L75" s="105"/>
      <c r="M75" s="291">
        <f>H75/C75</f>
        <v>0.5348606537029376</v>
      </c>
      <c r="N75" s="91">
        <f>P75+Q75</f>
        <v>38782.746</v>
      </c>
      <c r="O75" s="218"/>
      <c r="P75" s="124">
        <v>38772.746</v>
      </c>
      <c r="Q75" s="124">
        <v>10</v>
      </c>
      <c r="R75" s="345"/>
      <c r="S75" s="291">
        <f>N75/C75</f>
        <v>0.5348606537029376</v>
      </c>
      <c r="T75" s="74"/>
      <c r="U75" s="74"/>
    </row>
    <row r="76" spans="1:21" ht="37.5" customHeight="1">
      <c r="A76" s="449"/>
      <c r="B76" s="139" t="s">
        <v>154</v>
      </c>
      <c r="C76" s="138">
        <f>F76</f>
        <v>10</v>
      </c>
      <c r="D76" s="218"/>
      <c r="E76" s="219"/>
      <c r="F76" s="219">
        <v>10</v>
      </c>
      <c r="G76" s="358"/>
      <c r="H76" s="138">
        <f>K76</f>
        <v>10</v>
      </c>
      <c r="I76" s="218"/>
      <c r="J76" s="219"/>
      <c r="K76" s="219">
        <v>10</v>
      </c>
      <c r="L76" s="105"/>
      <c r="M76" s="294"/>
      <c r="N76" s="138">
        <f>Q76</f>
        <v>10</v>
      </c>
      <c r="O76" s="218"/>
      <c r="P76" s="219"/>
      <c r="Q76" s="219">
        <v>10</v>
      </c>
      <c r="R76" s="359"/>
      <c r="S76" s="294"/>
      <c r="T76" s="74"/>
      <c r="U76" s="74"/>
    </row>
    <row r="77" spans="1:21" ht="33" customHeight="1">
      <c r="A77" s="448" t="s">
        <v>16</v>
      </c>
      <c r="B77" s="130" t="s">
        <v>155</v>
      </c>
      <c r="C77" s="35">
        <f aca="true" t="shared" si="10" ref="C77:C96">F77</f>
        <v>2612.711</v>
      </c>
      <c r="D77" s="132"/>
      <c r="E77" s="50"/>
      <c r="F77" s="50">
        <v>2612.711</v>
      </c>
      <c r="G77" s="341"/>
      <c r="H77" s="360">
        <f aca="true" t="shared" si="11" ref="H77:H89">K77</f>
        <v>2612.711</v>
      </c>
      <c r="I77" s="132"/>
      <c r="J77" s="50"/>
      <c r="K77" s="50">
        <v>2612.711</v>
      </c>
      <c r="L77" s="165"/>
      <c r="M77" s="291">
        <f aca="true" t="shared" si="12" ref="M77:M89">H77/C77</f>
        <v>1</v>
      </c>
      <c r="N77" s="52">
        <f aca="true" t="shared" si="13" ref="N77:N89">Q77</f>
        <v>2612.711</v>
      </c>
      <c r="O77" s="132"/>
      <c r="P77" s="50"/>
      <c r="Q77" s="50">
        <v>2612.711</v>
      </c>
      <c r="R77" s="345"/>
      <c r="S77" s="291">
        <f aca="true" t="shared" si="14" ref="S77:S89">N77/C77</f>
        <v>1</v>
      </c>
      <c r="T77" s="74"/>
      <c r="U77" s="74"/>
    </row>
    <row r="78" spans="1:21" ht="35.25" customHeight="1">
      <c r="A78" s="449"/>
      <c r="B78" s="139" t="s">
        <v>154</v>
      </c>
      <c r="C78" s="128">
        <f>F78</f>
        <v>2612.711</v>
      </c>
      <c r="D78" s="143"/>
      <c r="E78" s="144"/>
      <c r="F78" s="144">
        <v>2612.711</v>
      </c>
      <c r="G78" s="361"/>
      <c r="H78" s="362">
        <f>K78</f>
        <v>2612.711</v>
      </c>
      <c r="I78" s="143"/>
      <c r="J78" s="144"/>
      <c r="K78" s="144">
        <v>2612.711</v>
      </c>
      <c r="L78" s="191"/>
      <c r="M78" s="294"/>
      <c r="N78" s="363">
        <f>Q78</f>
        <v>2612.711</v>
      </c>
      <c r="O78" s="143"/>
      <c r="P78" s="144"/>
      <c r="Q78" s="144">
        <v>2612.711</v>
      </c>
      <c r="R78" s="359"/>
      <c r="S78" s="294"/>
      <c r="T78" s="74"/>
      <c r="U78" s="74"/>
    </row>
    <row r="79" spans="1:21" ht="48.75" customHeight="1">
      <c r="A79" s="448" t="s">
        <v>35</v>
      </c>
      <c r="B79" s="106" t="s">
        <v>223</v>
      </c>
      <c r="C79" s="35">
        <f t="shared" si="10"/>
        <v>1228.885</v>
      </c>
      <c r="D79" s="132"/>
      <c r="E79" s="50"/>
      <c r="F79" s="50">
        <v>1228.885</v>
      </c>
      <c r="G79" s="341"/>
      <c r="H79" s="360">
        <f t="shared" si="11"/>
        <v>1221.885</v>
      </c>
      <c r="I79" s="132"/>
      <c r="J79" s="50"/>
      <c r="K79" s="50">
        <v>1221.885</v>
      </c>
      <c r="L79" s="165"/>
      <c r="M79" s="291">
        <f t="shared" si="12"/>
        <v>0.99430377944234</v>
      </c>
      <c r="N79" s="52">
        <f t="shared" si="13"/>
        <v>1221.885</v>
      </c>
      <c r="O79" s="132"/>
      <c r="P79" s="50"/>
      <c r="Q79" s="50">
        <v>1221.885</v>
      </c>
      <c r="R79" s="345"/>
      <c r="S79" s="291">
        <f t="shared" si="14"/>
        <v>0.99430377944234</v>
      </c>
      <c r="T79" s="74"/>
      <c r="U79" s="74"/>
    </row>
    <row r="80" spans="1:21" ht="36" customHeight="1">
      <c r="A80" s="449"/>
      <c r="B80" s="139" t="s">
        <v>154</v>
      </c>
      <c r="C80" s="128">
        <f>F80</f>
        <v>1228.885</v>
      </c>
      <c r="D80" s="143"/>
      <c r="E80" s="144"/>
      <c r="F80" s="144">
        <v>1228.885</v>
      </c>
      <c r="G80" s="361"/>
      <c r="H80" s="362">
        <f>K80</f>
        <v>1221.885</v>
      </c>
      <c r="I80" s="143"/>
      <c r="J80" s="144"/>
      <c r="K80" s="144">
        <v>1221.885</v>
      </c>
      <c r="L80" s="191"/>
      <c r="M80" s="294"/>
      <c r="N80" s="363">
        <f>Q80</f>
        <v>1221.885</v>
      </c>
      <c r="O80" s="143"/>
      <c r="P80" s="144"/>
      <c r="Q80" s="144">
        <v>1221.885</v>
      </c>
      <c r="R80" s="345"/>
      <c r="S80" s="291"/>
      <c r="T80" s="74"/>
      <c r="U80" s="74"/>
    </row>
    <row r="81" spans="1:21" ht="57" customHeight="1">
      <c r="A81" s="448" t="s">
        <v>26</v>
      </c>
      <c r="B81" s="106" t="s">
        <v>156</v>
      </c>
      <c r="C81" s="35">
        <f t="shared" si="10"/>
        <v>632.522</v>
      </c>
      <c r="D81" s="132"/>
      <c r="E81" s="50"/>
      <c r="F81" s="50">
        <v>632.522</v>
      </c>
      <c r="G81" s="341"/>
      <c r="H81" s="360">
        <f t="shared" si="11"/>
        <v>632.522</v>
      </c>
      <c r="I81" s="132"/>
      <c r="J81" s="50"/>
      <c r="K81" s="50">
        <v>632.522</v>
      </c>
      <c r="L81" s="165"/>
      <c r="M81" s="291">
        <f t="shared" si="12"/>
        <v>1</v>
      </c>
      <c r="N81" s="52">
        <f t="shared" si="13"/>
        <v>632.522</v>
      </c>
      <c r="O81" s="132"/>
      <c r="P81" s="50"/>
      <c r="Q81" s="50">
        <v>632.522</v>
      </c>
      <c r="R81" s="345"/>
      <c r="S81" s="291">
        <f t="shared" si="14"/>
        <v>1</v>
      </c>
      <c r="T81" s="74"/>
      <c r="U81" s="74"/>
    </row>
    <row r="82" spans="1:21" ht="34.5" customHeight="1">
      <c r="A82" s="449"/>
      <c r="B82" s="139" t="s">
        <v>154</v>
      </c>
      <c r="C82" s="128">
        <f>F82</f>
        <v>632.522</v>
      </c>
      <c r="D82" s="143"/>
      <c r="E82" s="144"/>
      <c r="F82" s="144">
        <v>632.522</v>
      </c>
      <c r="G82" s="361"/>
      <c r="H82" s="362">
        <f>K82</f>
        <v>632.522</v>
      </c>
      <c r="I82" s="143"/>
      <c r="J82" s="144"/>
      <c r="K82" s="144">
        <v>632.522</v>
      </c>
      <c r="L82" s="191"/>
      <c r="M82" s="294"/>
      <c r="N82" s="363">
        <f>Q82</f>
        <v>632.522</v>
      </c>
      <c r="O82" s="143"/>
      <c r="P82" s="144"/>
      <c r="Q82" s="144">
        <v>632.522</v>
      </c>
      <c r="R82" s="359"/>
      <c r="S82" s="294"/>
      <c r="T82" s="74"/>
      <c r="U82" s="74"/>
    </row>
    <row r="83" spans="1:21" ht="47.25" customHeight="1">
      <c r="A83" s="340" t="s">
        <v>27</v>
      </c>
      <c r="B83" s="130" t="s">
        <v>157</v>
      </c>
      <c r="C83" s="35">
        <f t="shared" si="10"/>
        <v>466.249</v>
      </c>
      <c r="D83" s="132"/>
      <c r="E83" s="50"/>
      <c r="F83" s="50">
        <v>466.249</v>
      </c>
      <c r="G83" s="341"/>
      <c r="H83" s="360">
        <f t="shared" si="11"/>
        <v>466.249</v>
      </c>
      <c r="I83" s="132"/>
      <c r="J83" s="50"/>
      <c r="K83" s="50">
        <v>466.249</v>
      </c>
      <c r="L83" s="165"/>
      <c r="M83" s="291">
        <f t="shared" si="12"/>
        <v>1</v>
      </c>
      <c r="N83" s="52">
        <f t="shared" si="13"/>
        <v>459.383</v>
      </c>
      <c r="O83" s="132"/>
      <c r="P83" s="50"/>
      <c r="Q83" s="50">
        <v>459.383</v>
      </c>
      <c r="R83" s="345"/>
      <c r="S83" s="291">
        <f t="shared" si="14"/>
        <v>0.9852739630540762</v>
      </c>
      <c r="T83" s="74"/>
      <c r="U83" s="74"/>
    </row>
    <row r="84" spans="1:21" ht="57.75" customHeight="1">
      <c r="A84" s="448" t="s">
        <v>36</v>
      </c>
      <c r="B84" s="130" t="s">
        <v>158</v>
      </c>
      <c r="C84" s="35">
        <f t="shared" si="10"/>
        <v>47402.208</v>
      </c>
      <c r="D84" s="132"/>
      <c r="E84" s="50"/>
      <c r="F84" s="50">
        <v>47402.208</v>
      </c>
      <c r="G84" s="341"/>
      <c r="H84" s="360">
        <f t="shared" si="11"/>
        <v>47402.208</v>
      </c>
      <c r="I84" s="132"/>
      <c r="J84" s="50"/>
      <c r="K84" s="50">
        <v>47402.208</v>
      </c>
      <c r="L84" s="165"/>
      <c r="M84" s="291">
        <f t="shared" si="12"/>
        <v>1</v>
      </c>
      <c r="N84" s="52">
        <f t="shared" si="13"/>
        <v>47402.208</v>
      </c>
      <c r="O84" s="132"/>
      <c r="P84" s="50"/>
      <c r="Q84" s="50">
        <v>47402.208</v>
      </c>
      <c r="R84" s="345"/>
      <c r="S84" s="291">
        <f t="shared" si="14"/>
        <v>1</v>
      </c>
      <c r="T84" s="74"/>
      <c r="U84" s="74"/>
    </row>
    <row r="85" spans="1:21" ht="35.25" customHeight="1">
      <c r="A85" s="449"/>
      <c r="B85" s="139" t="s">
        <v>154</v>
      </c>
      <c r="C85" s="128">
        <f>F85</f>
        <v>119</v>
      </c>
      <c r="D85" s="143"/>
      <c r="E85" s="144"/>
      <c r="F85" s="144">
        <v>119</v>
      </c>
      <c r="G85" s="341"/>
      <c r="H85" s="362">
        <f>K85</f>
        <v>119</v>
      </c>
      <c r="I85" s="143"/>
      <c r="J85" s="144"/>
      <c r="K85" s="144">
        <v>119</v>
      </c>
      <c r="L85" s="191"/>
      <c r="M85" s="294"/>
      <c r="N85" s="363">
        <f>Q85</f>
        <v>119</v>
      </c>
      <c r="O85" s="143"/>
      <c r="P85" s="144"/>
      <c r="Q85" s="144">
        <v>119</v>
      </c>
      <c r="R85" s="345"/>
      <c r="S85" s="291"/>
      <c r="T85" s="74"/>
      <c r="U85" s="74"/>
    </row>
    <row r="86" spans="1:21" ht="48" customHeight="1">
      <c r="A86" s="364" t="s">
        <v>93</v>
      </c>
      <c r="B86" s="130" t="s">
        <v>111</v>
      </c>
      <c r="C86" s="35">
        <f t="shared" si="10"/>
        <v>5000</v>
      </c>
      <c r="D86" s="132"/>
      <c r="E86" s="50"/>
      <c r="F86" s="50">
        <v>5000</v>
      </c>
      <c r="G86" s="341"/>
      <c r="H86" s="360">
        <f t="shared" si="11"/>
        <v>5000</v>
      </c>
      <c r="I86" s="132"/>
      <c r="J86" s="50"/>
      <c r="K86" s="50">
        <v>5000</v>
      </c>
      <c r="L86" s="165"/>
      <c r="M86" s="291">
        <f t="shared" si="12"/>
        <v>1</v>
      </c>
      <c r="N86" s="52">
        <f t="shared" si="13"/>
        <v>5000</v>
      </c>
      <c r="O86" s="132"/>
      <c r="P86" s="50"/>
      <c r="Q86" s="50">
        <v>5000</v>
      </c>
      <c r="R86" s="345"/>
      <c r="S86" s="291">
        <f t="shared" si="14"/>
        <v>1</v>
      </c>
      <c r="T86" s="74"/>
      <c r="U86" s="74"/>
    </row>
    <row r="87" spans="1:21" ht="57" customHeight="1">
      <c r="A87" s="448" t="s">
        <v>59</v>
      </c>
      <c r="B87" s="106" t="s">
        <v>166</v>
      </c>
      <c r="C87" s="35">
        <f t="shared" si="10"/>
        <v>366.191</v>
      </c>
      <c r="D87" s="132"/>
      <c r="E87" s="50"/>
      <c r="F87" s="50">
        <v>366.191</v>
      </c>
      <c r="G87" s="341"/>
      <c r="H87" s="360">
        <f t="shared" si="11"/>
        <v>366.191</v>
      </c>
      <c r="I87" s="132"/>
      <c r="J87" s="50"/>
      <c r="K87" s="50">
        <v>366.191</v>
      </c>
      <c r="L87" s="165"/>
      <c r="M87" s="289">
        <f t="shared" si="12"/>
        <v>1</v>
      </c>
      <c r="N87" s="52">
        <f>Q87</f>
        <v>366.191</v>
      </c>
      <c r="O87" s="132"/>
      <c r="P87" s="50"/>
      <c r="Q87" s="50">
        <v>366.191</v>
      </c>
      <c r="R87" s="342"/>
      <c r="S87" s="289">
        <f t="shared" si="14"/>
        <v>1</v>
      </c>
      <c r="T87" s="74"/>
      <c r="U87" s="74"/>
    </row>
    <row r="88" spans="1:21" ht="36" customHeight="1">
      <c r="A88" s="449"/>
      <c r="B88" s="139" t="s">
        <v>154</v>
      </c>
      <c r="C88" s="128">
        <f>F88</f>
        <v>366.191</v>
      </c>
      <c r="D88" s="143"/>
      <c r="E88" s="144"/>
      <c r="F88" s="144">
        <v>366.191</v>
      </c>
      <c r="G88" s="341"/>
      <c r="H88" s="362">
        <f>K88</f>
        <v>366.191</v>
      </c>
      <c r="I88" s="143"/>
      <c r="J88" s="144"/>
      <c r="K88" s="144">
        <v>366.191</v>
      </c>
      <c r="L88" s="191"/>
      <c r="M88" s="294"/>
      <c r="N88" s="363">
        <f>Q88</f>
        <v>366.191</v>
      </c>
      <c r="O88" s="143"/>
      <c r="P88" s="144"/>
      <c r="Q88" s="144">
        <v>366.191</v>
      </c>
      <c r="R88" s="359"/>
      <c r="S88" s="294"/>
      <c r="T88" s="74"/>
      <c r="U88" s="74"/>
    </row>
    <row r="89" spans="1:21" ht="36.75" customHeight="1">
      <c r="A89" s="448" t="s">
        <v>95</v>
      </c>
      <c r="B89" s="130" t="s">
        <v>243</v>
      </c>
      <c r="C89" s="35">
        <f t="shared" si="10"/>
        <v>2824.526</v>
      </c>
      <c r="D89" s="132"/>
      <c r="E89" s="132"/>
      <c r="F89" s="50">
        <v>2824.526</v>
      </c>
      <c r="G89" s="341"/>
      <c r="H89" s="360">
        <f t="shared" si="11"/>
        <v>2824.526</v>
      </c>
      <c r="I89" s="132"/>
      <c r="J89" s="50"/>
      <c r="K89" s="50">
        <v>2824.526</v>
      </c>
      <c r="L89" s="165"/>
      <c r="M89" s="291">
        <f t="shared" si="12"/>
        <v>1</v>
      </c>
      <c r="N89" s="52">
        <f t="shared" si="13"/>
        <v>2824.526</v>
      </c>
      <c r="O89" s="132"/>
      <c r="P89" s="50"/>
      <c r="Q89" s="50">
        <v>2824.526</v>
      </c>
      <c r="R89" s="345"/>
      <c r="S89" s="291">
        <f t="shared" si="14"/>
        <v>1</v>
      </c>
      <c r="T89" s="74"/>
      <c r="U89" s="74"/>
    </row>
    <row r="90" spans="1:21" ht="34.5" customHeight="1">
      <c r="A90" s="449"/>
      <c r="B90" s="139" t="s">
        <v>154</v>
      </c>
      <c r="C90" s="128">
        <f>F90</f>
        <v>2824.526</v>
      </c>
      <c r="D90" s="143"/>
      <c r="E90" s="143"/>
      <c r="F90" s="144">
        <v>2824.526</v>
      </c>
      <c r="G90" s="341"/>
      <c r="H90" s="362">
        <f aca="true" t="shared" si="15" ref="H90:H97">K90</f>
        <v>2824.526</v>
      </c>
      <c r="I90" s="143"/>
      <c r="J90" s="144"/>
      <c r="K90" s="144">
        <v>2824.526</v>
      </c>
      <c r="L90" s="191"/>
      <c r="M90" s="294"/>
      <c r="N90" s="363">
        <f aca="true" t="shared" si="16" ref="N90:N97">Q90</f>
        <v>2824.526</v>
      </c>
      <c r="O90" s="143"/>
      <c r="P90" s="144"/>
      <c r="Q90" s="144">
        <v>2824.526</v>
      </c>
      <c r="R90" s="359"/>
      <c r="S90" s="291"/>
      <c r="T90" s="74"/>
      <c r="U90" s="74"/>
    </row>
    <row r="91" spans="1:21" ht="99" customHeight="1">
      <c r="A91" s="448" t="s">
        <v>34</v>
      </c>
      <c r="B91" s="130" t="s">
        <v>443</v>
      </c>
      <c r="C91" s="35">
        <f t="shared" si="10"/>
        <v>4962.211</v>
      </c>
      <c r="D91" s="132"/>
      <c r="E91" s="132"/>
      <c r="F91" s="50">
        <v>4962.211</v>
      </c>
      <c r="G91" s="341"/>
      <c r="H91" s="360">
        <f t="shared" si="15"/>
        <v>0</v>
      </c>
      <c r="I91" s="132"/>
      <c r="J91" s="50"/>
      <c r="K91" s="50">
        <v>0</v>
      </c>
      <c r="L91" s="165"/>
      <c r="M91" s="291">
        <f>H91/C91</f>
        <v>0</v>
      </c>
      <c r="N91" s="52">
        <f t="shared" si="16"/>
        <v>0</v>
      </c>
      <c r="O91" s="132"/>
      <c r="P91" s="50"/>
      <c r="Q91" s="50">
        <v>0</v>
      </c>
      <c r="R91" s="345"/>
      <c r="S91" s="291">
        <f>N91/C91</f>
        <v>0</v>
      </c>
      <c r="T91" s="74"/>
      <c r="U91" s="74"/>
    </row>
    <row r="92" spans="1:21" ht="35.25" customHeight="1">
      <c r="A92" s="449"/>
      <c r="B92" s="139" t="s">
        <v>154</v>
      </c>
      <c r="C92" s="128">
        <f>F92</f>
        <v>1044.617</v>
      </c>
      <c r="D92" s="143"/>
      <c r="E92" s="143"/>
      <c r="F92" s="144">
        <v>1044.617</v>
      </c>
      <c r="G92" s="341"/>
      <c r="H92" s="362">
        <f t="shared" si="15"/>
        <v>0</v>
      </c>
      <c r="I92" s="143"/>
      <c r="J92" s="144"/>
      <c r="K92" s="144">
        <v>0</v>
      </c>
      <c r="L92" s="191"/>
      <c r="M92" s="294"/>
      <c r="N92" s="363">
        <f t="shared" si="16"/>
        <v>0</v>
      </c>
      <c r="O92" s="143"/>
      <c r="P92" s="144"/>
      <c r="Q92" s="144">
        <v>0</v>
      </c>
      <c r="R92" s="345"/>
      <c r="S92" s="291"/>
      <c r="T92" s="74"/>
      <c r="U92" s="74"/>
    </row>
    <row r="93" spans="1:21" ht="51.75" customHeight="1">
      <c r="A93" s="348" t="s">
        <v>21</v>
      </c>
      <c r="B93" s="104" t="s">
        <v>244</v>
      </c>
      <c r="C93" s="35">
        <f>F93</f>
        <v>1578.518</v>
      </c>
      <c r="D93" s="132"/>
      <c r="E93" s="132"/>
      <c r="F93" s="50">
        <v>1578.518</v>
      </c>
      <c r="G93" s="341"/>
      <c r="H93" s="360">
        <f t="shared" si="15"/>
        <v>1578.518</v>
      </c>
      <c r="I93" s="132"/>
      <c r="J93" s="50"/>
      <c r="K93" s="50">
        <v>1578.518</v>
      </c>
      <c r="L93" s="165"/>
      <c r="M93" s="291">
        <f>H93/C93</f>
        <v>1</v>
      </c>
      <c r="N93" s="52">
        <f t="shared" si="16"/>
        <v>1578.518</v>
      </c>
      <c r="O93" s="132"/>
      <c r="P93" s="50"/>
      <c r="Q93" s="50">
        <v>1578.518</v>
      </c>
      <c r="R93" s="345"/>
      <c r="S93" s="291">
        <f>N93/C93</f>
        <v>1</v>
      </c>
      <c r="T93" s="74"/>
      <c r="U93" s="74"/>
    </row>
    <row r="94" spans="1:21" ht="69" customHeight="1">
      <c r="A94" s="448" t="s">
        <v>31</v>
      </c>
      <c r="B94" s="130" t="s">
        <v>159</v>
      </c>
      <c r="C94" s="35">
        <f t="shared" si="10"/>
        <v>1250.629</v>
      </c>
      <c r="D94" s="132"/>
      <c r="E94" s="132"/>
      <c r="F94" s="50">
        <v>1250.629</v>
      </c>
      <c r="G94" s="341"/>
      <c r="H94" s="360">
        <f t="shared" si="15"/>
        <v>1250.629</v>
      </c>
      <c r="I94" s="132"/>
      <c r="J94" s="50"/>
      <c r="K94" s="50">
        <v>1250.629</v>
      </c>
      <c r="L94" s="165"/>
      <c r="M94" s="291">
        <f>H94/C94</f>
        <v>1</v>
      </c>
      <c r="N94" s="52">
        <f t="shared" si="16"/>
        <v>0</v>
      </c>
      <c r="O94" s="132"/>
      <c r="P94" s="50"/>
      <c r="Q94" s="50">
        <v>0</v>
      </c>
      <c r="R94" s="345"/>
      <c r="S94" s="291">
        <f>N94/C94</f>
        <v>0</v>
      </c>
      <c r="T94" s="74"/>
      <c r="U94" s="74"/>
    </row>
    <row r="95" spans="1:21" ht="37.5" customHeight="1">
      <c r="A95" s="449"/>
      <c r="B95" s="139" t="s">
        <v>154</v>
      </c>
      <c r="C95" s="128">
        <f>F95</f>
        <v>1250.629</v>
      </c>
      <c r="D95" s="143"/>
      <c r="E95" s="143"/>
      <c r="F95" s="144">
        <v>1250.629</v>
      </c>
      <c r="G95" s="361"/>
      <c r="H95" s="362">
        <f t="shared" si="15"/>
        <v>1250.629</v>
      </c>
      <c r="I95" s="143"/>
      <c r="J95" s="144"/>
      <c r="K95" s="144">
        <v>1250.629</v>
      </c>
      <c r="L95" s="191"/>
      <c r="M95" s="294"/>
      <c r="N95" s="363">
        <f t="shared" si="16"/>
        <v>0</v>
      </c>
      <c r="O95" s="143"/>
      <c r="P95" s="144"/>
      <c r="Q95" s="144">
        <v>0</v>
      </c>
      <c r="R95" s="359"/>
      <c r="S95" s="294"/>
      <c r="T95" s="74"/>
      <c r="U95" s="74"/>
    </row>
    <row r="96" spans="1:21" ht="51" customHeight="1">
      <c r="A96" s="448" t="s">
        <v>25</v>
      </c>
      <c r="B96" s="106" t="s">
        <v>245</v>
      </c>
      <c r="C96" s="35">
        <f t="shared" si="10"/>
        <v>1638.921</v>
      </c>
      <c r="D96" s="132"/>
      <c r="E96" s="132"/>
      <c r="F96" s="50">
        <v>1638.921</v>
      </c>
      <c r="G96" s="341"/>
      <c r="H96" s="360">
        <f t="shared" si="15"/>
        <v>1638.921</v>
      </c>
      <c r="I96" s="132"/>
      <c r="J96" s="50"/>
      <c r="K96" s="50">
        <v>1638.921</v>
      </c>
      <c r="L96" s="165"/>
      <c r="M96" s="291">
        <f>H96/C96</f>
        <v>1</v>
      </c>
      <c r="N96" s="52">
        <f t="shared" si="16"/>
        <v>1638.921</v>
      </c>
      <c r="O96" s="132"/>
      <c r="P96" s="50"/>
      <c r="Q96" s="50">
        <v>1638.921</v>
      </c>
      <c r="R96" s="345"/>
      <c r="S96" s="291">
        <f>N96/C96</f>
        <v>1</v>
      </c>
      <c r="T96" s="74"/>
      <c r="U96" s="74"/>
    </row>
    <row r="97" spans="1:21" ht="37.5" customHeight="1">
      <c r="A97" s="449"/>
      <c r="B97" s="139" t="s">
        <v>154</v>
      </c>
      <c r="C97" s="128">
        <f>F97</f>
        <v>1638.921</v>
      </c>
      <c r="D97" s="143"/>
      <c r="E97" s="143"/>
      <c r="F97" s="144">
        <v>1638.921</v>
      </c>
      <c r="G97" s="361"/>
      <c r="H97" s="362">
        <f t="shared" si="15"/>
        <v>1638.921</v>
      </c>
      <c r="I97" s="143"/>
      <c r="J97" s="144"/>
      <c r="K97" s="144">
        <v>1638.921</v>
      </c>
      <c r="L97" s="191"/>
      <c r="M97" s="294"/>
      <c r="N97" s="363">
        <f t="shared" si="16"/>
        <v>1638.921</v>
      </c>
      <c r="O97" s="143"/>
      <c r="P97" s="144"/>
      <c r="Q97" s="144">
        <v>1638.921</v>
      </c>
      <c r="R97" s="359"/>
      <c r="S97" s="294"/>
      <c r="T97" s="74"/>
      <c r="U97" s="74"/>
    </row>
    <row r="98" spans="1:21" ht="55.5" customHeight="1">
      <c r="A98" s="448" t="s">
        <v>33</v>
      </c>
      <c r="B98" s="88" t="s">
        <v>246</v>
      </c>
      <c r="C98" s="35">
        <f>F98+E98</f>
        <v>11910</v>
      </c>
      <c r="D98" s="132"/>
      <c r="E98" s="132">
        <v>11900</v>
      </c>
      <c r="F98" s="50">
        <v>10</v>
      </c>
      <c r="G98" s="361"/>
      <c r="H98" s="35">
        <f>K98+J98</f>
        <v>0</v>
      </c>
      <c r="I98" s="132"/>
      <c r="J98" s="132">
        <v>0</v>
      </c>
      <c r="K98" s="50">
        <v>0</v>
      </c>
      <c r="L98" s="191"/>
      <c r="M98" s="291">
        <f>H98/C98</f>
        <v>0</v>
      </c>
      <c r="N98" s="35">
        <f>Q98+P98</f>
        <v>0</v>
      </c>
      <c r="O98" s="132"/>
      <c r="P98" s="132">
        <v>0</v>
      </c>
      <c r="Q98" s="50">
        <v>0</v>
      </c>
      <c r="R98" s="365"/>
      <c r="S98" s="291">
        <f>N98/C98</f>
        <v>0</v>
      </c>
      <c r="T98" s="74"/>
      <c r="U98" s="74"/>
    </row>
    <row r="99" spans="1:21" ht="37.5" customHeight="1">
      <c r="A99" s="449"/>
      <c r="B99" s="139" t="s">
        <v>154</v>
      </c>
      <c r="C99" s="128">
        <f aca="true" t="shared" si="17" ref="C99:C109">F99</f>
        <v>10</v>
      </c>
      <c r="D99" s="143"/>
      <c r="E99" s="143"/>
      <c r="F99" s="144">
        <v>10</v>
      </c>
      <c r="G99" s="361"/>
      <c r="H99" s="128">
        <f>K99</f>
        <v>0</v>
      </c>
      <c r="I99" s="143"/>
      <c r="J99" s="143"/>
      <c r="K99" s="144">
        <v>0</v>
      </c>
      <c r="L99" s="191"/>
      <c r="M99" s="366"/>
      <c r="N99" s="128">
        <f>Q99</f>
        <v>0</v>
      </c>
      <c r="O99" s="143"/>
      <c r="P99" s="143"/>
      <c r="Q99" s="144">
        <v>0</v>
      </c>
      <c r="R99" s="365"/>
      <c r="S99" s="292"/>
      <c r="T99" s="74"/>
      <c r="U99" s="74"/>
    </row>
    <row r="100" spans="1:21" ht="60" customHeight="1">
      <c r="A100" s="448" t="s">
        <v>15</v>
      </c>
      <c r="B100" s="88" t="s">
        <v>247</v>
      </c>
      <c r="C100" s="35">
        <f>F100+E100</f>
        <v>19247.475000000002</v>
      </c>
      <c r="D100" s="132"/>
      <c r="E100" s="132">
        <v>19177.2</v>
      </c>
      <c r="F100" s="50">
        <v>70.275</v>
      </c>
      <c r="G100" s="361"/>
      <c r="H100" s="35">
        <f>K100+J100</f>
        <v>19247.384000000002</v>
      </c>
      <c r="I100" s="132"/>
      <c r="J100" s="132">
        <v>19177.109</v>
      </c>
      <c r="K100" s="50">
        <v>70.275</v>
      </c>
      <c r="L100" s="191"/>
      <c r="M100" s="291">
        <f>H100/C100</f>
        <v>0.9999952721071206</v>
      </c>
      <c r="N100" s="35">
        <f>Q100+P100</f>
        <v>19247.384000000002</v>
      </c>
      <c r="O100" s="132"/>
      <c r="P100" s="132">
        <v>19177.109</v>
      </c>
      <c r="Q100" s="50">
        <v>70.275</v>
      </c>
      <c r="R100" s="365"/>
      <c r="S100" s="291">
        <f>N100/C100</f>
        <v>0.9999952721071206</v>
      </c>
      <c r="T100" s="74"/>
      <c r="U100" s="74"/>
    </row>
    <row r="101" spans="1:21" ht="32.25" customHeight="1">
      <c r="A101" s="449"/>
      <c r="B101" s="139" t="s">
        <v>154</v>
      </c>
      <c r="C101" s="128">
        <f t="shared" si="17"/>
        <v>10</v>
      </c>
      <c r="D101" s="143"/>
      <c r="E101" s="143"/>
      <c r="F101" s="144">
        <v>10</v>
      </c>
      <c r="G101" s="361"/>
      <c r="H101" s="128">
        <f>K101</f>
        <v>10</v>
      </c>
      <c r="I101" s="143"/>
      <c r="J101" s="143"/>
      <c r="K101" s="144">
        <v>10</v>
      </c>
      <c r="L101" s="191"/>
      <c r="M101" s="366"/>
      <c r="N101" s="128">
        <f>Q101</f>
        <v>10</v>
      </c>
      <c r="O101" s="143"/>
      <c r="P101" s="143"/>
      <c r="Q101" s="144">
        <v>10</v>
      </c>
      <c r="R101" s="365"/>
      <c r="S101" s="292"/>
      <c r="T101" s="74"/>
      <c r="U101" s="74"/>
    </row>
    <row r="102" spans="1:21" ht="46.5" customHeight="1">
      <c r="A102" s="364" t="s">
        <v>40</v>
      </c>
      <c r="B102" s="88" t="s">
        <v>248</v>
      </c>
      <c r="C102" s="35">
        <f t="shared" si="17"/>
        <v>8341.019</v>
      </c>
      <c r="D102" s="132"/>
      <c r="E102" s="132"/>
      <c r="F102" s="50">
        <v>8341.019</v>
      </c>
      <c r="G102" s="361"/>
      <c r="H102" s="35">
        <f aca="true" t="shared" si="18" ref="H102:H109">K102+J102</f>
        <v>8341.019</v>
      </c>
      <c r="I102" s="132"/>
      <c r="J102" s="132"/>
      <c r="K102" s="50">
        <v>8341.019</v>
      </c>
      <c r="L102" s="191"/>
      <c r="M102" s="291">
        <f aca="true" t="shared" si="19" ref="M102:M110">H102/C102</f>
        <v>1</v>
      </c>
      <c r="N102" s="35">
        <f aca="true" t="shared" si="20" ref="N102:N109">Q102+P102</f>
        <v>8341.019</v>
      </c>
      <c r="O102" s="132"/>
      <c r="P102" s="132"/>
      <c r="Q102" s="50">
        <v>8341.019</v>
      </c>
      <c r="R102" s="365"/>
      <c r="S102" s="291">
        <f aca="true" t="shared" si="21" ref="S102:S110">N102/C102</f>
        <v>1</v>
      </c>
      <c r="T102" s="74"/>
      <c r="U102" s="74"/>
    </row>
    <row r="103" spans="1:21" ht="55.5" customHeight="1">
      <c r="A103" s="364" t="s">
        <v>32</v>
      </c>
      <c r="B103" s="88" t="s">
        <v>249</v>
      </c>
      <c r="C103" s="35">
        <f t="shared" si="17"/>
        <v>97.662</v>
      </c>
      <c r="D103" s="132"/>
      <c r="E103" s="132"/>
      <c r="F103" s="50">
        <v>97.662</v>
      </c>
      <c r="G103" s="361"/>
      <c r="H103" s="35">
        <f t="shared" si="18"/>
        <v>97.662</v>
      </c>
      <c r="I103" s="132"/>
      <c r="J103" s="132"/>
      <c r="K103" s="50">
        <v>97.662</v>
      </c>
      <c r="L103" s="191"/>
      <c r="M103" s="291">
        <f t="shared" si="19"/>
        <v>1</v>
      </c>
      <c r="N103" s="35">
        <f t="shared" si="20"/>
        <v>97.662</v>
      </c>
      <c r="O103" s="132"/>
      <c r="P103" s="132"/>
      <c r="Q103" s="50">
        <v>97.662</v>
      </c>
      <c r="R103" s="365"/>
      <c r="S103" s="291">
        <f t="shared" si="21"/>
        <v>1</v>
      </c>
      <c r="T103" s="74"/>
      <c r="U103" s="74"/>
    </row>
    <row r="104" spans="1:21" ht="60" customHeight="1">
      <c r="A104" s="364" t="s">
        <v>55</v>
      </c>
      <c r="B104" s="88" t="s">
        <v>250</v>
      </c>
      <c r="C104" s="35">
        <f t="shared" si="17"/>
        <v>2360.45</v>
      </c>
      <c r="D104" s="132"/>
      <c r="E104" s="132"/>
      <c r="F104" s="50">
        <v>2360.45</v>
      </c>
      <c r="G104" s="361"/>
      <c r="H104" s="35">
        <f t="shared" si="18"/>
        <v>2360.45</v>
      </c>
      <c r="I104" s="132"/>
      <c r="J104" s="132"/>
      <c r="K104" s="50">
        <v>2360.45</v>
      </c>
      <c r="L104" s="191"/>
      <c r="M104" s="291">
        <f t="shared" si="19"/>
        <v>1</v>
      </c>
      <c r="N104" s="35">
        <f t="shared" si="20"/>
        <v>2360.45</v>
      </c>
      <c r="O104" s="132"/>
      <c r="P104" s="132"/>
      <c r="Q104" s="50">
        <v>2360.45</v>
      </c>
      <c r="R104" s="365"/>
      <c r="S104" s="291">
        <f t="shared" si="21"/>
        <v>1</v>
      </c>
      <c r="T104" s="74"/>
      <c r="U104" s="74"/>
    </row>
    <row r="105" spans="1:21" ht="47.25" customHeight="1">
      <c r="A105" s="364" t="s">
        <v>56</v>
      </c>
      <c r="B105" s="88" t="s">
        <v>251</v>
      </c>
      <c r="C105" s="35">
        <f t="shared" si="17"/>
        <v>2280.269</v>
      </c>
      <c r="D105" s="132"/>
      <c r="E105" s="132"/>
      <c r="F105" s="50">
        <v>2280.269</v>
      </c>
      <c r="G105" s="361"/>
      <c r="H105" s="35">
        <f t="shared" si="18"/>
        <v>2280.269</v>
      </c>
      <c r="I105" s="132"/>
      <c r="J105" s="132"/>
      <c r="K105" s="50">
        <v>2280.269</v>
      </c>
      <c r="L105" s="191"/>
      <c r="M105" s="291">
        <f t="shared" si="19"/>
        <v>1</v>
      </c>
      <c r="N105" s="35">
        <f t="shared" si="20"/>
        <v>2280.269</v>
      </c>
      <c r="O105" s="132"/>
      <c r="P105" s="132"/>
      <c r="Q105" s="50">
        <v>2280.269</v>
      </c>
      <c r="R105" s="365"/>
      <c r="S105" s="291">
        <f t="shared" si="21"/>
        <v>1</v>
      </c>
      <c r="T105" s="74"/>
      <c r="U105" s="74"/>
    </row>
    <row r="106" spans="1:21" ht="49.5" customHeight="1">
      <c r="A106" s="364" t="s">
        <v>57</v>
      </c>
      <c r="B106" s="88" t="s">
        <v>269</v>
      </c>
      <c r="C106" s="35">
        <f t="shared" si="17"/>
        <v>96.355</v>
      </c>
      <c r="D106" s="132"/>
      <c r="E106" s="132"/>
      <c r="F106" s="50">
        <v>96.355</v>
      </c>
      <c r="G106" s="361"/>
      <c r="H106" s="35">
        <f t="shared" si="18"/>
        <v>96.355</v>
      </c>
      <c r="I106" s="132"/>
      <c r="J106" s="132"/>
      <c r="K106" s="50">
        <v>96.355</v>
      </c>
      <c r="L106" s="191"/>
      <c r="M106" s="291">
        <f t="shared" si="19"/>
        <v>1</v>
      </c>
      <c r="N106" s="35">
        <f t="shared" si="20"/>
        <v>96.355</v>
      </c>
      <c r="O106" s="132"/>
      <c r="P106" s="132"/>
      <c r="Q106" s="50">
        <v>96.355</v>
      </c>
      <c r="R106" s="365"/>
      <c r="S106" s="291">
        <f t="shared" si="21"/>
        <v>1</v>
      </c>
      <c r="T106" s="74"/>
      <c r="U106" s="74"/>
    </row>
    <row r="107" spans="1:21" ht="48" customHeight="1">
      <c r="A107" s="364" t="s">
        <v>128</v>
      </c>
      <c r="B107" s="88" t="s">
        <v>252</v>
      </c>
      <c r="C107" s="35">
        <f>F107</f>
        <v>5100</v>
      </c>
      <c r="D107" s="132"/>
      <c r="E107" s="132"/>
      <c r="F107" s="50">
        <v>5100</v>
      </c>
      <c r="G107" s="361"/>
      <c r="H107" s="35">
        <f>K107+J107</f>
        <v>5061.71</v>
      </c>
      <c r="I107" s="132"/>
      <c r="J107" s="132"/>
      <c r="K107" s="50">
        <v>5061.71</v>
      </c>
      <c r="L107" s="191"/>
      <c r="M107" s="291">
        <f>H107/C107</f>
        <v>0.9924921568627451</v>
      </c>
      <c r="N107" s="35">
        <f>Q107+P107</f>
        <v>5061.71</v>
      </c>
      <c r="O107" s="132"/>
      <c r="P107" s="132"/>
      <c r="Q107" s="50">
        <v>5061.71</v>
      </c>
      <c r="R107" s="365"/>
      <c r="S107" s="291">
        <f>N107/C107</f>
        <v>0.9924921568627451</v>
      </c>
      <c r="T107" s="74"/>
      <c r="U107" s="74"/>
    </row>
    <row r="108" spans="1:21" ht="42" customHeight="1">
      <c r="A108" s="364" t="s">
        <v>129</v>
      </c>
      <c r="B108" s="88" t="s">
        <v>444</v>
      </c>
      <c r="C108" s="35">
        <f t="shared" si="17"/>
        <v>89.901</v>
      </c>
      <c r="D108" s="132"/>
      <c r="E108" s="132"/>
      <c r="F108" s="50">
        <v>89.901</v>
      </c>
      <c r="G108" s="361"/>
      <c r="H108" s="35">
        <f t="shared" si="18"/>
        <v>89.901</v>
      </c>
      <c r="I108" s="132"/>
      <c r="J108" s="132"/>
      <c r="K108" s="50">
        <v>89.901</v>
      </c>
      <c r="L108" s="191"/>
      <c r="M108" s="291">
        <f t="shared" si="19"/>
        <v>1</v>
      </c>
      <c r="N108" s="35">
        <f t="shared" si="20"/>
        <v>89.901</v>
      </c>
      <c r="O108" s="132"/>
      <c r="P108" s="132"/>
      <c r="Q108" s="50">
        <v>89.901</v>
      </c>
      <c r="R108" s="365"/>
      <c r="S108" s="291">
        <f t="shared" si="21"/>
        <v>1</v>
      </c>
      <c r="T108" s="74"/>
      <c r="U108" s="74"/>
    </row>
    <row r="109" spans="1:21" ht="50.25" customHeight="1">
      <c r="A109" s="364" t="s">
        <v>130</v>
      </c>
      <c r="B109" s="88" t="s">
        <v>445</v>
      </c>
      <c r="C109" s="35">
        <f t="shared" si="17"/>
        <v>10</v>
      </c>
      <c r="D109" s="132"/>
      <c r="E109" s="132"/>
      <c r="F109" s="50">
        <v>10</v>
      </c>
      <c r="G109" s="361"/>
      <c r="H109" s="35">
        <f t="shared" si="18"/>
        <v>0</v>
      </c>
      <c r="I109" s="132"/>
      <c r="J109" s="132"/>
      <c r="K109" s="50">
        <v>0</v>
      </c>
      <c r="L109" s="191"/>
      <c r="M109" s="367">
        <f t="shared" si="19"/>
        <v>0</v>
      </c>
      <c r="N109" s="35">
        <f t="shared" si="20"/>
        <v>0</v>
      </c>
      <c r="O109" s="132"/>
      <c r="P109" s="132"/>
      <c r="Q109" s="50">
        <v>0</v>
      </c>
      <c r="R109" s="365"/>
      <c r="S109" s="289">
        <f t="shared" si="21"/>
        <v>0</v>
      </c>
      <c r="T109" s="74"/>
      <c r="U109" s="74"/>
    </row>
    <row r="110" spans="1:21" ht="62.25" customHeight="1">
      <c r="A110" s="364" t="s">
        <v>60</v>
      </c>
      <c r="B110" s="88" t="s">
        <v>446</v>
      </c>
      <c r="C110" s="35">
        <f>E110+F110</f>
        <v>37520</v>
      </c>
      <c r="D110" s="132"/>
      <c r="E110" s="132">
        <v>37520</v>
      </c>
      <c r="F110" s="50">
        <v>0</v>
      </c>
      <c r="G110" s="361"/>
      <c r="H110" s="35">
        <f>J110+K110</f>
        <v>0</v>
      </c>
      <c r="I110" s="132"/>
      <c r="J110" s="132">
        <v>0</v>
      </c>
      <c r="K110" s="50">
        <v>0</v>
      </c>
      <c r="L110" s="191"/>
      <c r="M110" s="367">
        <f t="shared" si="19"/>
        <v>0</v>
      </c>
      <c r="N110" s="35">
        <f>P110+Q110</f>
        <v>0</v>
      </c>
      <c r="O110" s="132"/>
      <c r="P110" s="132">
        <v>0</v>
      </c>
      <c r="Q110" s="50">
        <v>0</v>
      </c>
      <c r="R110" s="365"/>
      <c r="S110" s="289">
        <f t="shared" si="21"/>
        <v>0</v>
      </c>
      <c r="T110" s="74"/>
      <c r="U110" s="74"/>
    </row>
    <row r="111" spans="1:21" ht="77.25" customHeight="1" thickBot="1">
      <c r="A111" s="426" t="s">
        <v>59</v>
      </c>
      <c r="B111" s="433" t="s">
        <v>6</v>
      </c>
      <c r="C111" s="434">
        <f>C112+C118+C120</f>
        <v>659.39</v>
      </c>
      <c r="D111" s="215"/>
      <c r="E111" s="216"/>
      <c r="F111" s="215">
        <f>F112+F118+F120</f>
        <v>659.39</v>
      </c>
      <c r="G111" s="435"/>
      <c r="H111" s="434">
        <f>H112+H118+H120</f>
        <v>623.74</v>
      </c>
      <c r="I111" s="215"/>
      <c r="J111" s="216"/>
      <c r="K111" s="215">
        <f>K112+K118+K120</f>
        <v>623.74</v>
      </c>
      <c r="L111" s="436"/>
      <c r="M111" s="317">
        <f aca="true" t="shared" si="22" ref="M111:M119">H111/C111</f>
        <v>0.9459348792065394</v>
      </c>
      <c r="N111" s="434">
        <f>N112+N118+N120</f>
        <v>623.74</v>
      </c>
      <c r="O111" s="215"/>
      <c r="P111" s="216"/>
      <c r="Q111" s="215">
        <f>Q112+Q118+Q120</f>
        <v>623.74</v>
      </c>
      <c r="R111" s="437"/>
      <c r="S111" s="319">
        <f aca="true" t="shared" si="23" ref="S111:S119">N111/C111</f>
        <v>0.9459348792065394</v>
      </c>
      <c r="T111" s="75"/>
      <c r="U111" s="75"/>
    </row>
    <row r="112" spans="1:21" ht="15.75" customHeight="1">
      <c r="A112" s="346" t="s">
        <v>114</v>
      </c>
      <c r="B112" s="368" t="s">
        <v>19</v>
      </c>
      <c r="C112" s="220">
        <f>C113+C114+C115+C116+C117</f>
        <v>190.425</v>
      </c>
      <c r="D112" s="178"/>
      <c r="E112" s="221"/>
      <c r="F112" s="51">
        <f>F113+F114+F115+F116+F117</f>
        <v>190.425</v>
      </c>
      <c r="G112" s="369"/>
      <c r="H112" s="220">
        <f>H113+H114+H115+H116+H117</f>
        <v>176.289</v>
      </c>
      <c r="I112" s="178"/>
      <c r="J112" s="221"/>
      <c r="K112" s="51">
        <f>K113+K114+K115+K116+K117</f>
        <v>176.289</v>
      </c>
      <c r="L112" s="221"/>
      <c r="M112" s="278">
        <f t="shared" si="22"/>
        <v>0.9257660496258369</v>
      </c>
      <c r="N112" s="220">
        <f>N113+N114+N115+N116+N117</f>
        <v>176.289</v>
      </c>
      <c r="O112" s="178"/>
      <c r="P112" s="221"/>
      <c r="Q112" s="51">
        <f>Q113+Q114+Q115+Q116+Q117</f>
        <v>176.289</v>
      </c>
      <c r="R112" s="342"/>
      <c r="S112" s="278">
        <f t="shared" si="23"/>
        <v>0.9257660496258369</v>
      </c>
      <c r="T112" s="74"/>
      <c r="U112" s="74"/>
    </row>
    <row r="113" spans="1:21" ht="27" customHeight="1">
      <c r="A113" s="364" t="s">
        <v>37</v>
      </c>
      <c r="B113" s="106" t="s">
        <v>186</v>
      </c>
      <c r="C113" s="35">
        <f>F113</f>
        <v>76</v>
      </c>
      <c r="D113" s="132"/>
      <c r="E113" s="132"/>
      <c r="F113" s="50">
        <v>76</v>
      </c>
      <c r="G113" s="341"/>
      <c r="H113" s="360">
        <f>K113</f>
        <v>76</v>
      </c>
      <c r="I113" s="132"/>
      <c r="J113" s="50"/>
      <c r="K113" s="50">
        <v>76</v>
      </c>
      <c r="L113" s="165"/>
      <c r="M113" s="289">
        <f>H113/C113</f>
        <v>1</v>
      </c>
      <c r="N113" s="52">
        <f>Q113</f>
        <v>76</v>
      </c>
      <c r="O113" s="132"/>
      <c r="P113" s="50"/>
      <c r="Q113" s="50">
        <v>76</v>
      </c>
      <c r="R113" s="342"/>
      <c r="S113" s="289">
        <f>N113/C113</f>
        <v>1</v>
      </c>
      <c r="T113" s="74"/>
      <c r="U113" s="74"/>
    </row>
    <row r="114" spans="1:21" ht="26.25" customHeight="1">
      <c r="A114" s="364" t="s">
        <v>16</v>
      </c>
      <c r="B114" s="106" t="s">
        <v>187</v>
      </c>
      <c r="C114" s="35">
        <f>F114</f>
        <v>71.3</v>
      </c>
      <c r="D114" s="132"/>
      <c r="E114" s="132"/>
      <c r="F114" s="50">
        <v>71.3</v>
      </c>
      <c r="G114" s="341"/>
      <c r="H114" s="349">
        <f>K114</f>
        <v>57.164</v>
      </c>
      <c r="I114" s="174"/>
      <c r="J114" s="124"/>
      <c r="K114" s="124">
        <v>57.164</v>
      </c>
      <c r="L114" s="142"/>
      <c r="M114" s="291">
        <f>H114/C114</f>
        <v>0.8017391304347826</v>
      </c>
      <c r="N114" s="173">
        <f>Q114</f>
        <v>57.164</v>
      </c>
      <c r="O114" s="174"/>
      <c r="P114" s="124"/>
      <c r="Q114" s="124">
        <v>57.164</v>
      </c>
      <c r="R114" s="345"/>
      <c r="S114" s="291">
        <f>N114/C114</f>
        <v>0.8017391304347826</v>
      </c>
      <c r="T114" s="74"/>
      <c r="U114" s="74"/>
    </row>
    <row r="115" spans="1:21" ht="30.75" customHeight="1">
      <c r="A115" s="343" t="s">
        <v>35</v>
      </c>
      <c r="B115" s="106" t="s">
        <v>420</v>
      </c>
      <c r="C115" s="35">
        <f>F115</f>
        <v>9</v>
      </c>
      <c r="D115" s="132"/>
      <c r="E115" s="132"/>
      <c r="F115" s="50">
        <v>9</v>
      </c>
      <c r="G115" s="341"/>
      <c r="H115" s="360">
        <f>K115</f>
        <v>9</v>
      </c>
      <c r="I115" s="132"/>
      <c r="J115" s="50"/>
      <c r="K115" s="50">
        <v>9</v>
      </c>
      <c r="L115" s="165"/>
      <c r="M115" s="291">
        <f>H115/C115</f>
        <v>1</v>
      </c>
      <c r="N115" s="52">
        <f>Q115</f>
        <v>9</v>
      </c>
      <c r="O115" s="132"/>
      <c r="P115" s="50"/>
      <c r="Q115" s="50">
        <v>9</v>
      </c>
      <c r="R115" s="345"/>
      <c r="S115" s="291">
        <f>N115/C115</f>
        <v>1</v>
      </c>
      <c r="T115" s="74"/>
      <c r="U115" s="74"/>
    </row>
    <row r="116" spans="1:21" ht="37.5" customHeight="1">
      <c r="A116" s="343" t="s">
        <v>26</v>
      </c>
      <c r="B116" s="130" t="s">
        <v>188</v>
      </c>
      <c r="C116" s="35">
        <f>F116</f>
        <v>8.125</v>
      </c>
      <c r="D116" s="132"/>
      <c r="E116" s="132"/>
      <c r="F116" s="50">
        <v>8.125</v>
      </c>
      <c r="G116" s="341"/>
      <c r="H116" s="360">
        <f>K116</f>
        <v>8.125</v>
      </c>
      <c r="I116" s="132"/>
      <c r="J116" s="50"/>
      <c r="K116" s="50">
        <v>8.125</v>
      </c>
      <c r="L116" s="165"/>
      <c r="M116" s="291">
        <f>H116/C116</f>
        <v>1</v>
      </c>
      <c r="N116" s="52">
        <f>Q116</f>
        <v>8.125</v>
      </c>
      <c r="O116" s="132"/>
      <c r="P116" s="50"/>
      <c r="Q116" s="50">
        <v>8.125</v>
      </c>
      <c r="R116" s="345"/>
      <c r="S116" s="291">
        <f>N116/C116</f>
        <v>1</v>
      </c>
      <c r="T116" s="74"/>
      <c r="U116" s="74"/>
    </row>
    <row r="117" spans="1:21" ht="37.5" customHeight="1">
      <c r="A117" s="343" t="s">
        <v>27</v>
      </c>
      <c r="B117" s="130" t="s">
        <v>189</v>
      </c>
      <c r="C117" s="35">
        <f>F117</f>
        <v>26</v>
      </c>
      <c r="D117" s="132"/>
      <c r="E117" s="132"/>
      <c r="F117" s="50">
        <v>26</v>
      </c>
      <c r="G117" s="341"/>
      <c r="H117" s="360">
        <f>K117</f>
        <v>26</v>
      </c>
      <c r="I117" s="132"/>
      <c r="J117" s="50"/>
      <c r="K117" s="50">
        <v>26</v>
      </c>
      <c r="L117" s="165"/>
      <c r="M117" s="291">
        <f>H117/C117</f>
        <v>1</v>
      </c>
      <c r="N117" s="52">
        <f>Q117</f>
        <v>26</v>
      </c>
      <c r="O117" s="132"/>
      <c r="P117" s="50"/>
      <c r="Q117" s="50">
        <v>26</v>
      </c>
      <c r="R117" s="345"/>
      <c r="S117" s="291">
        <f>N117/C117</f>
        <v>1</v>
      </c>
      <c r="T117" s="74"/>
      <c r="U117" s="74"/>
    </row>
    <row r="118" spans="1:21" ht="36.75" customHeight="1">
      <c r="A118" s="370" t="s">
        <v>115</v>
      </c>
      <c r="B118" s="275" t="s">
        <v>12</v>
      </c>
      <c r="C118" s="220">
        <f>C119</f>
        <v>268.965</v>
      </c>
      <c r="D118" s="178"/>
      <c r="E118" s="221"/>
      <c r="F118" s="178">
        <f>F119</f>
        <v>268.965</v>
      </c>
      <c r="G118" s="371"/>
      <c r="H118" s="220">
        <f>H119</f>
        <v>247.453</v>
      </c>
      <c r="I118" s="178"/>
      <c r="J118" s="221"/>
      <c r="K118" s="178">
        <f>K119</f>
        <v>247.453</v>
      </c>
      <c r="L118" s="372"/>
      <c r="M118" s="278">
        <f t="shared" si="22"/>
        <v>0.920019333370513</v>
      </c>
      <c r="N118" s="220">
        <f>N119</f>
        <v>247.453</v>
      </c>
      <c r="O118" s="178"/>
      <c r="P118" s="221"/>
      <c r="Q118" s="178">
        <f>Q119</f>
        <v>247.453</v>
      </c>
      <c r="R118" s="342"/>
      <c r="S118" s="278">
        <f t="shared" si="23"/>
        <v>0.920019333370513</v>
      </c>
      <c r="T118" s="74"/>
      <c r="U118" s="74"/>
    </row>
    <row r="119" spans="1:21" ht="35.25" customHeight="1">
      <c r="A119" s="364" t="s">
        <v>37</v>
      </c>
      <c r="B119" s="106" t="s">
        <v>126</v>
      </c>
      <c r="C119" s="52">
        <f>F119</f>
        <v>268.965</v>
      </c>
      <c r="D119" s="50"/>
      <c r="E119" s="50"/>
      <c r="F119" s="50">
        <v>268.965</v>
      </c>
      <c r="G119" s="341"/>
      <c r="H119" s="52">
        <f>K119</f>
        <v>247.453</v>
      </c>
      <c r="I119" s="50"/>
      <c r="J119" s="50"/>
      <c r="K119" s="50">
        <v>247.453</v>
      </c>
      <c r="L119" s="132"/>
      <c r="M119" s="291">
        <f t="shared" si="22"/>
        <v>0.920019333370513</v>
      </c>
      <c r="N119" s="52">
        <f>Q119</f>
        <v>247.453</v>
      </c>
      <c r="O119" s="50"/>
      <c r="P119" s="50"/>
      <c r="Q119" s="50">
        <v>247.453</v>
      </c>
      <c r="R119" s="342"/>
      <c r="S119" s="291">
        <f t="shared" si="23"/>
        <v>0.920019333370513</v>
      </c>
      <c r="T119" s="74"/>
      <c r="U119" s="74"/>
    </row>
    <row r="120" spans="1:21" ht="36.75" customHeight="1">
      <c r="A120" s="370" t="s">
        <v>169</v>
      </c>
      <c r="B120" s="373" t="s">
        <v>62</v>
      </c>
      <c r="C120" s="220">
        <f>C121+C122+C123+C124+C125</f>
        <v>200</v>
      </c>
      <c r="D120" s="50"/>
      <c r="E120" s="132"/>
      <c r="F120" s="178">
        <f>F121+F122+F123+F124+F125</f>
        <v>200</v>
      </c>
      <c r="G120" s="341"/>
      <c r="H120" s="220">
        <f>H121+H122+H123+H124+H125</f>
        <v>199.998</v>
      </c>
      <c r="I120" s="50"/>
      <c r="J120" s="132"/>
      <c r="K120" s="178">
        <f>K121+K122+K123+K124+K125</f>
        <v>199.998</v>
      </c>
      <c r="L120" s="132"/>
      <c r="M120" s="278">
        <f aca="true" t="shared" si="24" ref="M120:M125">H120/C120</f>
        <v>0.9999899999999999</v>
      </c>
      <c r="N120" s="220">
        <f>N121+N122+N123+N124+N125</f>
        <v>199.998</v>
      </c>
      <c r="O120" s="50"/>
      <c r="P120" s="132"/>
      <c r="Q120" s="178">
        <f>Q121+Q122+Q123+Q124+Q125</f>
        <v>199.998</v>
      </c>
      <c r="R120" s="342"/>
      <c r="S120" s="278">
        <f aca="true" t="shared" si="25" ref="S120:S125">N120/C120</f>
        <v>0.9999899999999999</v>
      </c>
      <c r="T120" s="74"/>
      <c r="U120" s="74"/>
    </row>
    <row r="121" spans="1:21" ht="39" customHeight="1">
      <c r="A121" s="364" t="s">
        <v>37</v>
      </c>
      <c r="B121" s="152" t="s">
        <v>168</v>
      </c>
      <c r="C121" s="52">
        <f>F121</f>
        <v>91.929</v>
      </c>
      <c r="D121" s="50"/>
      <c r="E121" s="132"/>
      <c r="F121" s="50">
        <v>91.929</v>
      </c>
      <c r="G121" s="341"/>
      <c r="H121" s="52">
        <f>K121</f>
        <v>91.929</v>
      </c>
      <c r="I121" s="50"/>
      <c r="J121" s="50"/>
      <c r="K121" s="50">
        <v>91.929</v>
      </c>
      <c r="L121" s="132"/>
      <c r="M121" s="291">
        <f t="shared" si="24"/>
        <v>1</v>
      </c>
      <c r="N121" s="52">
        <f>Q121</f>
        <v>91.929</v>
      </c>
      <c r="O121" s="50"/>
      <c r="P121" s="50"/>
      <c r="Q121" s="50">
        <v>91.929</v>
      </c>
      <c r="R121" s="342"/>
      <c r="S121" s="291">
        <f t="shared" si="25"/>
        <v>1</v>
      </c>
      <c r="T121" s="74"/>
      <c r="U121" s="74"/>
    </row>
    <row r="122" spans="1:21" ht="48" customHeight="1">
      <c r="A122" s="364" t="s">
        <v>16</v>
      </c>
      <c r="B122" s="152" t="s">
        <v>436</v>
      </c>
      <c r="C122" s="52">
        <f>F122</f>
        <v>15</v>
      </c>
      <c r="D122" s="50"/>
      <c r="E122" s="132"/>
      <c r="F122" s="50">
        <v>15</v>
      </c>
      <c r="G122" s="341"/>
      <c r="H122" s="52">
        <f>K122</f>
        <v>15</v>
      </c>
      <c r="I122" s="50"/>
      <c r="J122" s="50"/>
      <c r="K122" s="50">
        <v>15</v>
      </c>
      <c r="L122" s="132"/>
      <c r="M122" s="291">
        <f t="shared" si="24"/>
        <v>1</v>
      </c>
      <c r="N122" s="52">
        <f>Q122</f>
        <v>15</v>
      </c>
      <c r="O122" s="50"/>
      <c r="P122" s="50"/>
      <c r="Q122" s="50">
        <v>15</v>
      </c>
      <c r="R122" s="342"/>
      <c r="S122" s="291">
        <f t="shared" si="25"/>
        <v>1</v>
      </c>
      <c r="T122" s="74"/>
      <c r="U122" s="74"/>
    </row>
    <row r="123" spans="1:21" ht="37.5" customHeight="1">
      <c r="A123" s="364" t="s">
        <v>35</v>
      </c>
      <c r="B123" s="152" t="s">
        <v>276</v>
      </c>
      <c r="C123" s="52">
        <f>F123</f>
        <v>39.06</v>
      </c>
      <c r="D123" s="50"/>
      <c r="E123" s="132"/>
      <c r="F123" s="50">
        <v>39.06</v>
      </c>
      <c r="G123" s="341"/>
      <c r="H123" s="52">
        <f>K123</f>
        <v>39.06</v>
      </c>
      <c r="I123" s="50"/>
      <c r="J123" s="50"/>
      <c r="K123" s="50">
        <v>39.06</v>
      </c>
      <c r="L123" s="132"/>
      <c r="M123" s="289">
        <f t="shared" si="24"/>
        <v>1</v>
      </c>
      <c r="N123" s="52">
        <f>Q123</f>
        <v>39.06</v>
      </c>
      <c r="O123" s="50"/>
      <c r="P123" s="50"/>
      <c r="Q123" s="50">
        <v>39.06</v>
      </c>
      <c r="R123" s="342"/>
      <c r="S123" s="289">
        <f t="shared" si="25"/>
        <v>1</v>
      </c>
      <c r="T123" s="74"/>
      <c r="U123" s="74"/>
    </row>
    <row r="124" spans="1:21" ht="38.25" customHeight="1">
      <c r="A124" s="364" t="s">
        <v>26</v>
      </c>
      <c r="B124" s="152" t="s">
        <v>437</v>
      </c>
      <c r="C124" s="52">
        <f>F124</f>
        <v>30.607</v>
      </c>
      <c r="D124" s="50"/>
      <c r="E124" s="132"/>
      <c r="F124" s="50">
        <v>30.607</v>
      </c>
      <c r="G124" s="341"/>
      <c r="H124" s="52">
        <f>K124</f>
        <v>30.605</v>
      </c>
      <c r="I124" s="50"/>
      <c r="J124" s="132"/>
      <c r="K124" s="50">
        <v>30.605</v>
      </c>
      <c r="L124" s="132"/>
      <c r="M124" s="289">
        <f t="shared" si="24"/>
        <v>0.9999346554709707</v>
      </c>
      <c r="N124" s="52">
        <f>Q124</f>
        <v>30.605</v>
      </c>
      <c r="O124" s="50"/>
      <c r="P124" s="132"/>
      <c r="Q124" s="50">
        <v>30.605</v>
      </c>
      <c r="R124" s="342"/>
      <c r="S124" s="289">
        <f t="shared" si="25"/>
        <v>0.9999346554709707</v>
      </c>
      <c r="T124" s="74"/>
      <c r="U124" s="74"/>
    </row>
    <row r="125" spans="1:21" ht="27.75" customHeight="1">
      <c r="A125" s="364" t="s">
        <v>27</v>
      </c>
      <c r="B125" s="152" t="s">
        <v>438</v>
      </c>
      <c r="C125" s="52">
        <f>F125</f>
        <v>23.404</v>
      </c>
      <c r="D125" s="50"/>
      <c r="E125" s="132"/>
      <c r="F125" s="50">
        <v>23.404</v>
      </c>
      <c r="G125" s="341"/>
      <c r="H125" s="52">
        <f>K125</f>
        <v>23.404</v>
      </c>
      <c r="I125" s="50"/>
      <c r="J125" s="132"/>
      <c r="K125" s="50">
        <v>23.404</v>
      </c>
      <c r="L125" s="132"/>
      <c r="M125" s="289">
        <f t="shared" si="24"/>
        <v>1</v>
      </c>
      <c r="N125" s="52">
        <f>Q125</f>
        <v>23.404</v>
      </c>
      <c r="O125" s="50"/>
      <c r="P125" s="132"/>
      <c r="Q125" s="50">
        <v>23.404</v>
      </c>
      <c r="R125" s="342"/>
      <c r="S125" s="289">
        <f t="shared" si="25"/>
        <v>1</v>
      </c>
      <c r="T125" s="74"/>
      <c r="U125" s="74"/>
    </row>
    <row r="126" spans="1:21" ht="78" customHeight="1" thickBot="1">
      <c r="A126" s="25" t="s">
        <v>95</v>
      </c>
      <c r="B126" s="438" t="s">
        <v>145</v>
      </c>
      <c r="C126" s="268">
        <f>C127</f>
        <v>200</v>
      </c>
      <c r="D126" s="439"/>
      <c r="E126" s="402"/>
      <c r="F126" s="59">
        <f>F127</f>
        <v>200</v>
      </c>
      <c r="G126" s="267"/>
      <c r="H126" s="268">
        <f>H127</f>
        <v>195.637</v>
      </c>
      <c r="I126" s="439"/>
      <c r="J126" s="402"/>
      <c r="K126" s="59">
        <f>K127</f>
        <v>195.637</v>
      </c>
      <c r="L126" s="402"/>
      <c r="M126" s="319">
        <f aca="true" t="shared" si="26" ref="M126:M132">H126/C126</f>
        <v>0.978185</v>
      </c>
      <c r="N126" s="268">
        <f>N127</f>
        <v>195.637</v>
      </c>
      <c r="O126" s="439"/>
      <c r="P126" s="402"/>
      <c r="Q126" s="59">
        <f>Q127</f>
        <v>195.637</v>
      </c>
      <c r="R126" s="355"/>
      <c r="S126" s="319">
        <f aca="true" t="shared" si="27" ref="S126:S131">N126/C126</f>
        <v>0.978185</v>
      </c>
      <c r="T126" s="74"/>
      <c r="U126" s="74"/>
    </row>
    <row r="127" spans="1:21" ht="88.5" customHeight="1" thickBot="1">
      <c r="A127" s="15" t="s">
        <v>37</v>
      </c>
      <c r="B127" s="131" t="s">
        <v>11</v>
      </c>
      <c r="C127" s="189">
        <f>D127+E127+F127</f>
        <v>200</v>
      </c>
      <c r="D127" s="57"/>
      <c r="E127" s="57"/>
      <c r="F127" s="57">
        <v>200</v>
      </c>
      <c r="G127" s="376"/>
      <c r="H127" s="274">
        <f>I127+J127+K127</f>
        <v>195.637</v>
      </c>
      <c r="I127" s="34"/>
      <c r="J127" s="34"/>
      <c r="K127" s="57">
        <v>195.637</v>
      </c>
      <c r="L127" s="142"/>
      <c r="M127" s="291">
        <f t="shared" si="26"/>
        <v>0.978185</v>
      </c>
      <c r="N127" s="189">
        <f>O127+P127+Q127</f>
        <v>195.637</v>
      </c>
      <c r="O127" s="57"/>
      <c r="P127" s="57"/>
      <c r="Q127" s="57">
        <v>195.637</v>
      </c>
      <c r="R127" s="353"/>
      <c r="S127" s="291">
        <f t="shared" si="27"/>
        <v>0.978185</v>
      </c>
      <c r="T127" s="74"/>
      <c r="U127" s="74"/>
    </row>
    <row r="128" spans="1:21" ht="75" customHeight="1" thickBot="1">
      <c r="A128" s="19" t="s">
        <v>34</v>
      </c>
      <c r="B128" s="279" t="s">
        <v>178</v>
      </c>
      <c r="C128" s="55">
        <f>C129+C132</f>
        <v>529.6</v>
      </c>
      <c r="D128" s="33"/>
      <c r="E128" s="33"/>
      <c r="F128" s="55">
        <f>F129+F132</f>
        <v>529.6</v>
      </c>
      <c r="G128" s="250"/>
      <c r="H128" s="55">
        <f>H129+H132</f>
        <v>529.6</v>
      </c>
      <c r="I128" s="33"/>
      <c r="J128" s="33"/>
      <c r="K128" s="55">
        <f>K129+K132</f>
        <v>529.6</v>
      </c>
      <c r="L128" s="40"/>
      <c r="M128" s="283">
        <f t="shared" si="26"/>
        <v>1</v>
      </c>
      <c r="N128" s="53">
        <f>N129+N132</f>
        <v>529.6</v>
      </c>
      <c r="O128" s="33"/>
      <c r="P128" s="33"/>
      <c r="Q128" s="55">
        <f>Q129+Q132</f>
        <v>529.6</v>
      </c>
      <c r="R128" s="377"/>
      <c r="S128" s="283">
        <f t="shared" si="27"/>
        <v>1</v>
      </c>
      <c r="T128" s="68"/>
      <c r="U128" s="68"/>
    </row>
    <row r="129" spans="1:21" ht="15.75" customHeight="1">
      <c r="A129" s="87" t="s">
        <v>121</v>
      </c>
      <c r="B129" s="378" t="s">
        <v>19</v>
      </c>
      <c r="C129" s="129">
        <f>C130</f>
        <v>29.6</v>
      </c>
      <c r="D129" s="107"/>
      <c r="E129" s="107"/>
      <c r="F129" s="107">
        <f>F130</f>
        <v>29.6</v>
      </c>
      <c r="G129" s="379"/>
      <c r="H129" s="129">
        <f>H130</f>
        <v>29.6</v>
      </c>
      <c r="I129" s="107"/>
      <c r="J129" s="107"/>
      <c r="K129" s="107">
        <f>K130</f>
        <v>29.6</v>
      </c>
      <c r="L129" s="154"/>
      <c r="M129" s="338">
        <f t="shared" si="26"/>
        <v>1</v>
      </c>
      <c r="N129" s="129">
        <f>N130</f>
        <v>29.6</v>
      </c>
      <c r="O129" s="107"/>
      <c r="P129" s="107"/>
      <c r="Q129" s="107">
        <f>Q130</f>
        <v>29.6</v>
      </c>
      <c r="R129" s="380"/>
      <c r="S129" s="278">
        <f t="shared" si="27"/>
        <v>1</v>
      </c>
      <c r="T129" s="68"/>
      <c r="U129" s="68"/>
    </row>
    <row r="130" spans="1:21" ht="12.75" customHeight="1">
      <c r="A130" s="31" t="s">
        <v>37</v>
      </c>
      <c r="B130" s="119" t="s">
        <v>71</v>
      </c>
      <c r="C130" s="48">
        <f>C131</f>
        <v>29.6</v>
      </c>
      <c r="D130" s="45"/>
      <c r="E130" s="45"/>
      <c r="F130" s="45">
        <f>F131</f>
        <v>29.6</v>
      </c>
      <c r="G130" s="126"/>
      <c r="H130" s="201">
        <f>H131</f>
        <v>29.6</v>
      </c>
      <c r="I130" s="45"/>
      <c r="J130" s="45"/>
      <c r="K130" s="45">
        <f>K131</f>
        <v>29.6</v>
      </c>
      <c r="L130" s="136"/>
      <c r="M130" s="291">
        <f t="shared" si="26"/>
        <v>1</v>
      </c>
      <c r="N130" s="48">
        <f>N131</f>
        <v>29.6</v>
      </c>
      <c r="O130" s="45"/>
      <c r="P130" s="45"/>
      <c r="Q130" s="45">
        <f>Q131</f>
        <v>29.6</v>
      </c>
      <c r="R130" s="381"/>
      <c r="S130" s="291">
        <f t="shared" si="27"/>
        <v>1</v>
      </c>
      <c r="T130" s="68"/>
      <c r="U130" s="68"/>
    </row>
    <row r="131" spans="1:21" ht="15" customHeight="1">
      <c r="A131" s="10" t="s">
        <v>38</v>
      </c>
      <c r="B131" s="30" t="s">
        <v>69</v>
      </c>
      <c r="C131" s="222">
        <f>F131</f>
        <v>29.6</v>
      </c>
      <c r="D131" s="125"/>
      <c r="E131" s="125"/>
      <c r="F131" s="36">
        <v>29.6</v>
      </c>
      <c r="G131" s="126"/>
      <c r="H131" s="382">
        <f>K131</f>
        <v>29.6</v>
      </c>
      <c r="I131" s="125"/>
      <c r="J131" s="125"/>
      <c r="K131" s="36">
        <v>29.6</v>
      </c>
      <c r="L131" s="136"/>
      <c r="M131" s="291">
        <f t="shared" si="26"/>
        <v>1</v>
      </c>
      <c r="N131" s="222">
        <f>Q131</f>
        <v>29.6</v>
      </c>
      <c r="O131" s="125"/>
      <c r="P131" s="125"/>
      <c r="Q131" s="36">
        <v>29.6</v>
      </c>
      <c r="R131" s="381"/>
      <c r="S131" s="291">
        <f t="shared" si="27"/>
        <v>1</v>
      </c>
      <c r="T131" s="68"/>
      <c r="U131" s="68"/>
    </row>
    <row r="132" spans="1:21" ht="36.75" customHeight="1">
      <c r="A132" s="31" t="s">
        <v>122</v>
      </c>
      <c r="B132" s="373" t="s">
        <v>62</v>
      </c>
      <c r="C132" s="223">
        <f>C133+C139+C145+C151+C154+C157+C160</f>
        <v>500</v>
      </c>
      <c r="D132" s="125"/>
      <c r="E132" s="125"/>
      <c r="F132" s="224">
        <f>F133+F139+F145+F151+F154+F157+F160</f>
        <v>500</v>
      </c>
      <c r="G132" s="126"/>
      <c r="H132" s="223">
        <f>H133+H139+H145+H151+H154+H157+H160</f>
        <v>500</v>
      </c>
      <c r="I132" s="125"/>
      <c r="J132" s="125"/>
      <c r="K132" s="224">
        <f>K133+K139+K145+K151+K154+K157+K160</f>
        <v>500</v>
      </c>
      <c r="L132" s="136"/>
      <c r="M132" s="278">
        <f t="shared" si="26"/>
        <v>1</v>
      </c>
      <c r="N132" s="223">
        <f>N133+N139+N145+N151+N154+N157+N160</f>
        <v>500</v>
      </c>
      <c r="O132" s="125"/>
      <c r="P132" s="125"/>
      <c r="Q132" s="224">
        <f>Q133+Q139+Q145+Q151+Q154+Q157+Q160</f>
        <v>500</v>
      </c>
      <c r="R132" s="381"/>
      <c r="S132" s="278">
        <f>N132/C132</f>
        <v>1</v>
      </c>
      <c r="T132" s="68"/>
      <c r="U132" s="68"/>
    </row>
    <row r="133" spans="1:21" ht="16.5" customHeight="1">
      <c r="A133" s="10" t="s">
        <v>37</v>
      </c>
      <c r="B133" s="119" t="s">
        <v>47</v>
      </c>
      <c r="C133" s="48">
        <f>C134+C135+C136+C137+C138</f>
        <v>149.101</v>
      </c>
      <c r="D133" s="45"/>
      <c r="E133" s="191"/>
      <c r="F133" s="45">
        <f>F134+F135+F136+F137+F138</f>
        <v>149.101</v>
      </c>
      <c r="G133" s="255"/>
      <c r="H133" s="48">
        <f>H134+H135+H136+H137+H138</f>
        <v>149.101</v>
      </c>
      <c r="I133" s="45"/>
      <c r="J133" s="191"/>
      <c r="K133" s="45">
        <f>K134+K135+K136+K137+K138</f>
        <v>149.101</v>
      </c>
      <c r="L133" s="191"/>
      <c r="M133" s="294">
        <f aca="true" t="shared" si="28" ref="M133:M162">H133/C133</f>
        <v>1</v>
      </c>
      <c r="N133" s="48">
        <f>N134+N135+N136+N137+N138</f>
        <v>149.101</v>
      </c>
      <c r="O133" s="45"/>
      <c r="P133" s="191"/>
      <c r="Q133" s="45">
        <f>Q134+Q135+Q136+Q137+Q138</f>
        <v>149.101</v>
      </c>
      <c r="R133" s="342"/>
      <c r="S133" s="294">
        <f>N133/C133</f>
        <v>1</v>
      </c>
      <c r="T133" s="74"/>
      <c r="U133" s="74"/>
    </row>
    <row r="134" spans="1:21" ht="25.5" customHeight="1">
      <c r="A134" s="10" t="s">
        <v>38</v>
      </c>
      <c r="B134" s="30" t="s">
        <v>83</v>
      </c>
      <c r="C134" s="35">
        <f>D134+E134+F134</f>
        <v>52.492</v>
      </c>
      <c r="D134" s="36"/>
      <c r="E134" s="36"/>
      <c r="F134" s="36">
        <v>52.492</v>
      </c>
      <c r="G134" s="332"/>
      <c r="H134" s="47">
        <f>I134+J134+K134</f>
        <v>52.492</v>
      </c>
      <c r="I134" s="36"/>
      <c r="J134" s="36"/>
      <c r="K134" s="36">
        <v>52.492</v>
      </c>
      <c r="L134" s="165"/>
      <c r="M134" s="289">
        <f t="shared" si="28"/>
        <v>1</v>
      </c>
      <c r="N134" s="35">
        <f>O134+P134+Q134</f>
        <v>52.492</v>
      </c>
      <c r="O134" s="36"/>
      <c r="P134" s="36"/>
      <c r="Q134" s="36">
        <v>52.492</v>
      </c>
      <c r="R134" s="342"/>
      <c r="S134" s="289">
        <f aca="true" t="shared" si="29" ref="S134:S162">N134/C134</f>
        <v>1</v>
      </c>
      <c r="T134" s="74"/>
      <c r="U134" s="74"/>
    </row>
    <row r="135" spans="1:21" ht="12.75" customHeight="1">
      <c r="A135" s="10" t="s">
        <v>39</v>
      </c>
      <c r="B135" s="88" t="s">
        <v>84</v>
      </c>
      <c r="C135" s="35">
        <f>F135</f>
        <v>8.626</v>
      </c>
      <c r="D135" s="36"/>
      <c r="E135" s="36"/>
      <c r="F135" s="36">
        <v>8.626</v>
      </c>
      <c r="G135" s="332"/>
      <c r="H135" s="47">
        <f>I135+J135+K135</f>
        <v>8.626</v>
      </c>
      <c r="I135" s="36"/>
      <c r="J135" s="36"/>
      <c r="K135" s="36">
        <v>8.626</v>
      </c>
      <c r="L135" s="165"/>
      <c r="M135" s="291">
        <f t="shared" si="28"/>
        <v>1</v>
      </c>
      <c r="N135" s="35">
        <f>O135+P135+Q135</f>
        <v>8.626</v>
      </c>
      <c r="O135" s="36"/>
      <c r="P135" s="36"/>
      <c r="Q135" s="36">
        <v>8.626</v>
      </c>
      <c r="R135" s="342"/>
      <c r="S135" s="291">
        <f t="shared" si="29"/>
        <v>1</v>
      </c>
      <c r="T135" s="74"/>
      <c r="U135" s="74"/>
    </row>
    <row r="136" spans="1:21" ht="22.5" customHeight="1">
      <c r="A136" s="10" t="s">
        <v>17</v>
      </c>
      <c r="B136" s="88" t="s">
        <v>85</v>
      </c>
      <c r="C136" s="35">
        <f>F136</f>
        <v>41.947</v>
      </c>
      <c r="D136" s="36"/>
      <c r="E136" s="36"/>
      <c r="F136" s="36">
        <v>41.947</v>
      </c>
      <c r="G136" s="332"/>
      <c r="H136" s="47">
        <f>I136+J136+K136</f>
        <v>41.947</v>
      </c>
      <c r="I136" s="36"/>
      <c r="J136" s="36"/>
      <c r="K136" s="36">
        <v>41.947</v>
      </c>
      <c r="L136" s="165"/>
      <c r="M136" s="291">
        <f t="shared" si="28"/>
        <v>1</v>
      </c>
      <c r="N136" s="35">
        <f>O136+P136+Q136</f>
        <v>41.947</v>
      </c>
      <c r="O136" s="36"/>
      <c r="P136" s="36"/>
      <c r="Q136" s="36">
        <v>41.947</v>
      </c>
      <c r="R136" s="342"/>
      <c r="S136" s="291">
        <f t="shared" si="29"/>
        <v>1</v>
      </c>
      <c r="T136" s="74"/>
      <c r="U136" s="74"/>
    </row>
    <row r="137" spans="1:21" ht="25.5" customHeight="1">
      <c r="A137" s="10" t="s">
        <v>24</v>
      </c>
      <c r="B137" s="88" t="s">
        <v>86</v>
      </c>
      <c r="C137" s="35">
        <f>F137</f>
        <v>45.486</v>
      </c>
      <c r="D137" s="36"/>
      <c r="E137" s="36"/>
      <c r="F137" s="36">
        <v>45.486</v>
      </c>
      <c r="G137" s="332"/>
      <c r="H137" s="47">
        <f>I137+J137+K137</f>
        <v>45.486</v>
      </c>
      <c r="I137" s="36"/>
      <c r="J137" s="36"/>
      <c r="K137" s="36">
        <v>45.486</v>
      </c>
      <c r="L137" s="165"/>
      <c r="M137" s="291">
        <f t="shared" si="28"/>
        <v>1</v>
      </c>
      <c r="N137" s="35">
        <f>O137+P137+Q137</f>
        <v>45.486</v>
      </c>
      <c r="O137" s="36"/>
      <c r="P137" s="36"/>
      <c r="Q137" s="36">
        <v>45.486</v>
      </c>
      <c r="R137" s="342"/>
      <c r="S137" s="291">
        <f t="shared" si="29"/>
        <v>1</v>
      </c>
      <c r="T137" s="74"/>
      <c r="U137" s="74"/>
    </row>
    <row r="138" spans="1:21" ht="24" customHeight="1">
      <c r="A138" s="10" t="s">
        <v>43</v>
      </c>
      <c r="B138" s="88" t="s">
        <v>170</v>
      </c>
      <c r="C138" s="35">
        <f>F138</f>
        <v>0.55</v>
      </c>
      <c r="D138" s="36"/>
      <c r="E138" s="36"/>
      <c r="F138" s="36">
        <v>0.55</v>
      </c>
      <c r="G138" s="332"/>
      <c r="H138" s="47">
        <f>I138+J138+K138</f>
        <v>0.55</v>
      </c>
      <c r="I138" s="36"/>
      <c r="J138" s="36"/>
      <c r="K138" s="36">
        <v>0.55</v>
      </c>
      <c r="L138" s="165"/>
      <c r="M138" s="291">
        <f t="shared" si="28"/>
        <v>1</v>
      </c>
      <c r="N138" s="35">
        <f>O138+P138+Q138</f>
        <v>0.55</v>
      </c>
      <c r="O138" s="36"/>
      <c r="P138" s="36"/>
      <c r="Q138" s="36">
        <v>0.55</v>
      </c>
      <c r="R138" s="342"/>
      <c r="S138" s="291">
        <f t="shared" si="29"/>
        <v>1</v>
      </c>
      <c r="T138" s="74"/>
      <c r="U138" s="74"/>
    </row>
    <row r="139" spans="1:21" ht="15" customHeight="1">
      <c r="A139" s="10" t="s">
        <v>16</v>
      </c>
      <c r="B139" s="119" t="s">
        <v>48</v>
      </c>
      <c r="C139" s="48">
        <f>C140+C141+C142+C143+C144</f>
        <v>144.30300000000003</v>
      </c>
      <c r="D139" s="45"/>
      <c r="E139" s="191"/>
      <c r="F139" s="45">
        <f>F140+F141+F142+F143+F144</f>
        <v>144.30300000000003</v>
      </c>
      <c r="G139" s="332"/>
      <c r="H139" s="201">
        <f>H140+H141+H142+H143+H144</f>
        <v>144.30300000000003</v>
      </c>
      <c r="I139" s="45"/>
      <c r="J139" s="191"/>
      <c r="K139" s="45">
        <f>K140+K141+K142+K143+K144</f>
        <v>144.30300000000003</v>
      </c>
      <c r="L139" s="191"/>
      <c r="M139" s="294">
        <f t="shared" si="28"/>
        <v>1</v>
      </c>
      <c r="N139" s="48">
        <f>N140+N141+N142+N143+N144</f>
        <v>144.30300000000003</v>
      </c>
      <c r="O139" s="45"/>
      <c r="P139" s="191"/>
      <c r="Q139" s="45">
        <f>Q140+Q141+Q142+Q143+Q144</f>
        <v>144.30300000000003</v>
      </c>
      <c r="R139" s="342"/>
      <c r="S139" s="294">
        <f t="shared" si="29"/>
        <v>1</v>
      </c>
      <c r="T139" s="74"/>
      <c r="U139" s="74"/>
    </row>
    <row r="140" spans="1:21" ht="26.25" customHeight="1">
      <c r="A140" s="10" t="s">
        <v>28</v>
      </c>
      <c r="B140" s="30" t="s">
        <v>83</v>
      </c>
      <c r="C140" s="222">
        <f>F140</f>
        <v>50.232</v>
      </c>
      <c r="D140" s="36"/>
      <c r="E140" s="36"/>
      <c r="F140" s="36">
        <v>50.232</v>
      </c>
      <c r="G140" s="332"/>
      <c r="H140" s="47">
        <f>I140+J140+K140</f>
        <v>50.232</v>
      </c>
      <c r="I140" s="45"/>
      <c r="J140" s="45"/>
      <c r="K140" s="36">
        <v>50.232</v>
      </c>
      <c r="L140" s="191"/>
      <c r="M140" s="289">
        <f t="shared" si="28"/>
        <v>1</v>
      </c>
      <c r="N140" s="35">
        <f>O140+P140+Q140</f>
        <v>50.232</v>
      </c>
      <c r="O140" s="45"/>
      <c r="P140" s="45"/>
      <c r="Q140" s="36">
        <v>50.232</v>
      </c>
      <c r="R140" s="342"/>
      <c r="S140" s="289">
        <f t="shared" si="29"/>
        <v>1</v>
      </c>
      <c r="T140" s="74"/>
      <c r="U140" s="74"/>
    </row>
    <row r="141" spans="1:21" ht="14.25" customHeight="1">
      <c r="A141" s="10" t="s">
        <v>18</v>
      </c>
      <c r="B141" s="88" t="s">
        <v>84</v>
      </c>
      <c r="C141" s="222">
        <f>F141</f>
        <v>8.626</v>
      </c>
      <c r="D141" s="36"/>
      <c r="E141" s="36"/>
      <c r="F141" s="36">
        <v>8.626</v>
      </c>
      <c r="G141" s="332"/>
      <c r="H141" s="47">
        <f>I141+J141+K141</f>
        <v>8.626</v>
      </c>
      <c r="I141" s="45"/>
      <c r="J141" s="45"/>
      <c r="K141" s="36">
        <v>8.626</v>
      </c>
      <c r="L141" s="191"/>
      <c r="M141" s="291">
        <f t="shared" si="28"/>
        <v>1</v>
      </c>
      <c r="N141" s="35">
        <f>O141+P141+Q141</f>
        <v>8.626</v>
      </c>
      <c r="O141" s="45"/>
      <c r="P141" s="45"/>
      <c r="Q141" s="36">
        <v>8.626</v>
      </c>
      <c r="R141" s="342"/>
      <c r="S141" s="291">
        <f t="shared" si="29"/>
        <v>1</v>
      </c>
      <c r="T141" s="74"/>
      <c r="U141" s="74"/>
    </row>
    <row r="142" spans="1:21" ht="24" customHeight="1">
      <c r="A142" s="10" t="s">
        <v>67</v>
      </c>
      <c r="B142" s="88" t="s">
        <v>85</v>
      </c>
      <c r="C142" s="222">
        <f>F142</f>
        <v>41.947</v>
      </c>
      <c r="D142" s="36"/>
      <c r="E142" s="36"/>
      <c r="F142" s="36">
        <v>41.947</v>
      </c>
      <c r="G142" s="332"/>
      <c r="H142" s="47">
        <f>I142+J142+K142</f>
        <v>41.947</v>
      </c>
      <c r="I142" s="45"/>
      <c r="J142" s="45"/>
      <c r="K142" s="36">
        <v>41.947</v>
      </c>
      <c r="L142" s="191"/>
      <c r="M142" s="291">
        <f t="shared" si="28"/>
        <v>1</v>
      </c>
      <c r="N142" s="35">
        <f>O142+P142+Q142</f>
        <v>41.947</v>
      </c>
      <c r="O142" s="45"/>
      <c r="P142" s="45"/>
      <c r="Q142" s="36">
        <v>41.947</v>
      </c>
      <c r="R142" s="342"/>
      <c r="S142" s="291">
        <f t="shared" si="29"/>
        <v>1</v>
      </c>
      <c r="T142" s="74"/>
      <c r="U142" s="74"/>
    </row>
    <row r="143" spans="1:21" ht="24" customHeight="1">
      <c r="A143" s="10" t="s">
        <v>68</v>
      </c>
      <c r="B143" s="88" t="s">
        <v>86</v>
      </c>
      <c r="C143" s="222">
        <f>F143</f>
        <v>42.948</v>
      </c>
      <c r="D143" s="36"/>
      <c r="E143" s="36"/>
      <c r="F143" s="36">
        <v>42.948</v>
      </c>
      <c r="G143" s="332"/>
      <c r="H143" s="47">
        <f>I143+J143+K143</f>
        <v>42.948</v>
      </c>
      <c r="I143" s="45"/>
      <c r="J143" s="45"/>
      <c r="K143" s="36">
        <v>42.948</v>
      </c>
      <c r="L143" s="191"/>
      <c r="M143" s="289">
        <f t="shared" si="28"/>
        <v>1</v>
      </c>
      <c r="N143" s="35">
        <f>O143+P143+Q143</f>
        <v>42.948</v>
      </c>
      <c r="O143" s="45"/>
      <c r="P143" s="45"/>
      <c r="Q143" s="36">
        <v>42.948</v>
      </c>
      <c r="R143" s="342"/>
      <c r="S143" s="289">
        <f t="shared" si="29"/>
        <v>1</v>
      </c>
      <c r="T143" s="74"/>
      <c r="U143" s="74"/>
    </row>
    <row r="144" spans="1:21" ht="24.75" customHeight="1">
      <c r="A144" s="10" t="s">
        <v>87</v>
      </c>
      <c r="B144" s="88" t="s">
        <v>170</v>
      </c>
      <c r="C144" s="222">
        <f>F144</f>
        <v>0.55</v>
      </c>
      <c r="D144" s="36"/>
      <c r="E144" s="36"/>
      <c r="F144" s="36">
        <v>0.55</v>
      </c>
      <c r="G144" s="332"/>
      <c r="H144" s="47">
        <f>I144+J144+K144</f>
        <v>0.55</v>
      </c>
      <c r="I144" s="45"/>
      <c r="J144" s="45"/>
      <c r="K144" s="36">
        <v>0.55</v>
      </c>
      <c r="L144" s="191"/>
      <c r="M144" s="291">
        <f t="shared" si="28"/>
        <v>1</v>
      </c>
      <c r="N144" s="35">
        <f>O144+P144+Q144</f>
        <v>0.55</v>
      </c>
      <c r="O144" s="45"/>
      <c r="P144" s="45"/>
      <c r="Q144" s="36">
        <v>0.55</v>
      </c>
      <c r="R144" s="342"/>
      <c r="S144" s="291">
        <f t="shared" si="29"/>
        <v>1</v>
      </c>
      <c r="T144" s="74"/>
      <c r="U144" s="74"/>
    </row>
    <row r="145" spans="1:21" ht="14.25" customHeight="1">
      <c r="A145" s="10" t="s">
        <v>35</v>
      </c>
      <c r="B145" s="119" t="s">
        <v>88</v>
      </c>
      <c r="C145" s="48">
        <f>C146+C147+C148+C149+C150</f>
        <v>144.489</v>
      </c>
      <c r="D145" s="36"/>
      <c r="E145" s="165"/>
      <c r="F145" s="45">
        <f>F146+F147+F148+F149+F150</f>
        <v>144.489</v>
      </c>
      <c r="G145" s="332"/>
      <c r="H145" s="201">
        <f>H146+H147+H148+H149+H150</f>
        <v>144.489</v>
      </c>
      <c r="I145" s="36"/>
      <c r="J145" s="165"/>
      <c r="K145" s="45">
        <f>K146+K147+K148+K149+K150</f>
        <v>144.489</v>
      </c>
      <c r="L145" s="191"/>
      <c r="M145" s="294">
        <f t="shared" si="28"/>
        <v>1</v>
      </c>
      <c r="N145" s="48">
        <f>N146+N147+N148+N149+N150</f>
        <v>144.489</v>
      </c>
      <c r="O145" s="36"/>
      <c r="P145" s="165"/>
      <c r="Q145" s="45">
        <f>Q146+Q147+Q148+Q149+Q150</f>
        <v>144.489</v>
      </c>
      <c r="R145" s="342"/>
      <c r="S145" s="294">
        <f t="shared" si="29"/>
        <v>1</v>
      </c>
      <c r="T145" s="74"/>
      <c r="U145" s="74"/>
    </row>
    <row r="146" spans="1:21" ht="24.75" customHeight="1">
      <c r="A146" s="10" t="s">
        <v>22</v>
      </c>
      <c r="B146" s="30" t="s">
        <v>83</v>
      </c>
      <c r="C146" s="35">
        <f>D146+E146+F146</f>
        <v>47.881</v>
      </c>
      <c r="D146" s="45"/>
      <c r="E146" s="45"/>
      <c r="F146" s="36">
        <v>47.881</v>
      </c>
      <c r="G146" s="332"/>
      <c r="H146" s="47">
        <f>I146+J146+K146</f>
        <v>47.881</v>
      </c>
      <c r="I146" s="45"/>
      <c r="J146" s="45"/>
      <c r="K146" s="36">
        <v>47.881</v>
      </c>
      <c r="L146" s="191"/>
      <c r="M146" s="291">
        <f t="shared" si="28"/>
        <v>1</v>
      </c>
      <c r="N146" s="35">
        <f>O146+P146+Q146</f>
        <v>47.881</v>
      </c>
      <c r="O146" s="45"/>
      <c r="P146" s="45"/>
      <c r="Q146" s="36">
        <v>47.881</v>
      </c>
      <c r="R146" s="342"/>
      <c r="S146" s="291">
        <f t="shared" si="29"/>
        <v>1</v>
      </c>
      <c r="T146" s="74"/>
      <c r="U146" s="74"/>
    </row>
    <row r="147" spans="1:21" ht="14.25" customHeight="1">
      <c r="A147" s="10" t="s">
        <v>51</v>
      </c>
      <c r="B147" s="88" t="s">
        <v>84</v>
      </c>
      <c r="C147" s="35">
        <f>D147+E147+F147</f>
        <v>8.625</v>
      </c>
      <c r="D147" s="36"/>
      <c r="E147" s="36"/>
      <c r="F147" s="36">
        <v>8.625</v>
      </c>
      <c r="G147" s="332"/>
      <c r="H147" s="47">
        <f>I147+J147+K147</f>
        <v>8.625</v>
      </c>
      <c r="I147" s="36"/>
      <c r="J147" s="36"/>
      <c r="K147" s="36">
        <v>8.625</v>
      </c>
      <c r="L147" s="165"/>
      <c r="M147" s="291">
        <f t="shared" si="28"/>
        <v>1</v>
      </c>
      <c r="N147" s="35">
        <f>O147+P147+Q147</f>
        <v>8.625</v>
      </c>
      <c r="O147" s="36"/>
      <c r="P147" s="36"/>
      <c r="Q147" s="36">
        <v>8.625</v>
      </c>
      <c r="R147" s="342"/>
      <c r="S147" s="291">
        <f t="shared" si="29"/>
        <v>1</v>
      </c>
      <c r="T147" s="74"/>
      <c r="U147" s="74"/>
    </row>
    <row r="148" spans="1:21" ht="24" customHeight="1">
      <c r="A148" s="10" t="s">
        <v>52</v>
      </c>
      <c r="B148" s="88" t="s">
        <v>85</v>
      </c>
      <c r="C148" s="35">
        <f>F148</f>
        <v>41.947</v>
      </c>
      <c r="D148" s="36"/>
      <c r="E148" s="36"/>
      <c r="F148" s="36">
        <v>41.947</v>
      </c>
      <c r="G148" s="332"/>
      <c r="H148" s="137">
        <f>I148+J148+K148</f>
        <v>41.947</v>
      </c>
      <c r="I148" s="164"/>
      <c r="J148" s="164"/>
      <c r="K148" s="36">
        <v>41.947</v>
      </c>
      <c r="L148" s="165"/>
      <c r="M148" s="291">
        <f t="shared" si="28"/>
        <v>1</v>
      </c>
      <c r="N148" s="189">
        <f>O148+P148+Q148</f>
        <v>41.947</v>
      </c>
      <c r="O148" s="164"/>
      <c r="P148" s="164"/>
      <c r="Q148" s="36">
        <v>41.947</v>
      </c>
      <c r="R148" s="342"/>
      <c r="S148" s="291">
        <f t="shared" si="29"/>
        <v>1</v>
      </c>
      <c r="T148" s="74"/>
      <c r="U148" s="74"/>
    </row>
    <row r="149" spans="1:21" ht="26.25" customHeight="1">
      <c r="A149" s="10" t="s">
        <v>53</v>
      </c>
      <c r="B149" s="88" t="s">
        <v>86</v>
      </c>
      <c r="C149" s="35">
        <f>F149</f>
        <v>45.486</v>
      </c>
      <c r="D149" s="36"/>
      <c r="E149" s="36"/>
      <c r="F149" s="36">
        <v>45.486</v>
      </c>
      <c r="G149" s="332"/>
      <c r="H149" s="137">
        <f>I149+J149+K149</f>
        <v>45.486</v>
      </c>
      <c r="I149" s="164"/>
      <c r="J149" s="164"/>
      <c r="K149" s="36">
        <v>45.486</v>
      </c>
      <c r="L149" s="165"/>
      <c r="M149" s="291">
        <f t="shared" si="28"/>
        <v>1</v>
      </c>
      <c r="N149" s="189">
        <f>O149+P149+Q149</f>
        <v>45.486</v>
      </c>
      <c r="O149" s="164"/>
      <c r="P149" s="164"/>
      <c r="Q149" s="36">
        <v>45.486</v>
      </c>
      <c r="R149" s="342"/>
      <c r="S149" s="291">
        <f t="shared" si="29"/>
        <v>1</v>
      </c>
      <c r="T149" s="74"/>
      <c r="U149" s="74"/>
    </row>
    <row r="150" spans="1:21" ht="24.75" customHeight="1">
      <c r="A150" s="10" t="s">
        <v>89</v>
      </c>
      <c r="B150" s="88" t="s">
        <v>170</v>
      </c>
      <c r="C150" s="35">
        <f>F150</f>
        <v>0.55</v>
      </c>
      <c r="D150" s="36"/>
      <c r="E150" s="36"/>
      <c r="F150" s="36">
        <v>0.55</v>
      </c>
      <c r="G150" s="332"/>
      <c r="H150" s="137">
        <f>I150+J150+K150</f>
        <v>0.55</v>
      </c>
      <c r="I150" s="164"/>
      <c r="J150" s="164"/>
      <c r="K150" s="36">
        <v>0.55</v>
      </c>
      <c r="L150" s="165"/>
      <c r="M150" s="291">
        <f t="shared" si="28"/>
        <v>1</v>
      </c>
      <c r="N150" s="189">
        <f>O150+P150+Q150</f>
        <v>0.55</v>
      </c>
      <c r="O150" s="164"/>
      <c r="P150" s="164"/>
      <c r="Q150" s="36">
        <v>0.55</v>
      </c>
      <c r="R150" s="342"/>
      <c r="S150" s="291">
        <f t="shared" si="29"/>
        <v>1</v>
      </c>
      <c r="T150" s="74"/>
      <c r="U150" s="74"/>
    </row>
    <row r="151" spans="1:21" ht="25.5" customHeight="1">
      <c r="A151" s="10" t="s">
        <v>26</v>
      </c>
      <c r="B151" s="119" t="s">
        <v>90</v>
      </c>
      <c r="C151" s="128">
        <f>C152+C153</f>
        <v>24.491</v>
      </c>
      <c r="D151" s="45"/>
      <c r="E151" s="191"/>
      <c r="F151" s="184">
        <f>F152+F153</f>
        <v>24.491</v>
      </c>
      <c r="G151" s="332"/>
      <c r="H151" s="128">
        <f>H152+H153</f>
        <v>24.491</v>
      </c>
      <c r="I151" s="45"/>
      <c r="J151" s="191"/>
      <c r="K151" s="184">
        <f>K152+K153</f>
        <v>24.491</v>
      </c>
      <c r="L151" s="165"/>
      <c r="M151" s="294">
        <f t="shared" si="28"/>
        <v>1</v>
      </c>
      <c r="N151" s="128">
        <f>N152+N153</f>
        <v>24.491</v>
      </c>
      <c r="O151" s="45"/>
      <c r="P151" s="191"/>
      <c r="Q151" s="184">
        <f>Q152+Q153</f>
        <v>24.491</v>
      </c>
      <c r="R151" s="342"/>
      <c r="S151" s="294">
        <f t="shared" si="29"/>
        <v>1</v>
      </c>
      <c r="T151" s="74"/>
      <c r="U151" s="74"/>
    </row>
    <row r="152" spans="1:21" ht="25.5" customHeight="1">
      <c r="A152" s="10" t="s">
        <v>23</v>
      </c>
      <c r="B152" s="30" t="s">
        <v>83</v>
      </c>
      <c r="C152" s="35">
        <f>F152</f>
        <v>13.051</v>
      </c>
      <c r="D152" s="36"/>
      <c r="E152" s="36"/>
      <c r="F152" s="36">
        <v>13.051</v>
      </c>
      <c r="G152" s="332"/>
      <c r="H152" s="137">
        <f>I152+J152+K152</f>
        <v>13.051</v>
      </c>
      <c r="I152" s="164"/>
      <c r="J152" s="164"/>
      <c r="K152" s="36">
        <v>13.051</v>
      </c>
      <c r="L152" s="165"/>
      <c r="M152" s="291">
        <f t="shared" si="28"/>
        <v>1</v>
      </c>
      <c r="N152" s="189">
        <f>O152+P152+Q152</f>
        <v>13.051</v>
      </c>
      <c r="O152" s="164"/>
      <c r="P152" s="164"/>
      <c r="Q152" s="36">
        <v>13.051</v>
      </c>
      <c r="R152" s="342"/>
      <c r="S152" s="291">
        <f t="shared" si="29"/>
        <v>1</v>
      </c>
      <c r="T152" s="74"/>
      <c r="U152" s="74"/>
    </row>
    <row r="153" spans="1:21" ht="24.75" customHeight="1">
      <c r="A153" s="10" t="s">
        <v>45</v>
      </c>
      <c r="B153" s="88" t="s">
        <v>85</v>
      </c>
      <c r="C153" s="35">
        <f>F153</f>
        <v>11.44</v>
      </c>
      <c r="D153" s="36"/>
      <c r="E153" s="36"/>
      <c r="F153" s="36">
        <v>11.44</v>
      </c>
      <c r="G153" s="332"/>
      <c r="H153" s="137">
        <f>I153+J153+K153</f>
        <v>11.44</v>
      </c>
      <c r="I153" s="164"/>
      <c r="J153" s="164"/>
      <c r="K153" s="36">
        <v>11.44</v>
      </c>
      <c r="L153" s="165"/>
      <c r="M153" s="291">
        <f t="shared" si="28"/>
        <v>1</v>
      </c>
      <c r="N153" s="189">
        <f>O153+P153+Q153</f>
        <v>11.44</v>
      </c>
      <c r="O153" s="164"/>
      <c r="P153" s="164"/>
      <c r="Q153" s="36">
        <v>11.44</v>
      </c>
      <c r="R153" s="342"/>
      <c r="S153" s="291">
        <f t="shared" si="29"/>
        <v>1</v>
      </c>
      <c r="T153" s="74"/>
      <c r="U153" s="74"/>
    </row>
    <row r="154" spans="1:21" ht="23.25" customHeight="1">
      <c r="A154" s="10" t="s">
        <v>27</v>
      </c>
      <c r="B154" s="119" t="s">
        <v>91</v>
      </c>
      <c r="C154" s="128">
        <f>C155+C156</f>
        <v>19.686</v>
      </c>
      <c r="D154" s="36"/>
      <c r="E154" s="165"/>
      <c r="F154" s="184">
        <f>F155+F156</f>
        <v>19.686</v>
      </c>
      <c r="G154" s="332"/>
      <c r="H154" s="175">
        <f>H155+H156</f>
        <v>19.686</v>
      </c>
      <c r="I154" s="36"/>
      <c r="J154" s="165"/>
      <c r="K154" s="184">
        <f>K155+K156</f>
        <v>19.686</v>
      </c>
      <c r="L154" s="165"/>
      <c r="M154" s="292">
        <f t="shared" si="28"/>
        <v>1</v>
      </c>
      <c r="N154" s="128">
        <f>N155+N156</f>
        <v>19.686</v>
      </c>
      <c r="O154" s="36"/>
      <c r="P154" s="165"/>
      <c r="Q154" s="184">
        <f>Q155+Q156</f>
        <v>19.686</v>
      </c>
      <c r="R154" s="342"/>
      <c r="S154" s="292">
        <f t="shared" si="29"/>
        <v>1</v>
      </c>
      <c r="T154" s="74"/>
      <c r="U154" s="74"/>
    </row>
    <row r="155" spans="1:21" ht="25.5" customHeight="1">
      <c r="A155" s="10" t="s">
        <v>44</v>
      </c>
      <c r="B155" s="30" t="s">
        <v>83</v>
      </c>
      <c r="C155" s="35">
        <f>F155</f>
        <v>13.966</v>
      </c>
      <c r="D155" s="36"/>
      <c r="E155" s="36"/>
      <c r="F155" s="36">
        <v>13.966</v>
      </c>
      <c r="G155" s="332"/>
      <c r="H155" s="137">
        <f>I155+J155+K155</f>
        <v>13.966</v>
      </c>
      <c r="I155" s="164"/>
      <c r="J155" s="164"/>
      <c r="K155" s="36">
        <v>13.966</v>
      </c>
      <c r="L155" s="165"/>
      <c r="M155" s="289">
        <f t="shared" si="28"/>
        <v>1</v>
      </c>
      <c r="N155" s="189">
        <f>O155+P155+Q155</f>
        <v>13.966</v>
      </c>
      <c r="O155" s="164"/>
      <c r="P155" s="164"/>
      <c r="Q155" s="36">
        <v>13.966</v>
      </c>
      <c r="R155" s="342"/>
      <c r="S155" s="289">
        <f t="shared" si="29"/>
        <v>1</v>
      </c>
      <c r="T155" s="74"/>
      <c r="U155" s="74"/>
    </row>
    <row r="156" spans="1:21" ht="27" customHeight="1">
      <c r="A156" s="10" t="s">
        <v>66</v>
      </c>
      <c r="B156" s="88" t="s">
        <v>85</v>
      </c>
      <c r="C156" s="35">
        <f>F156</f>
        <v>5.72</v>
      </c>
      <c r="D156" s="36"/>
      <c r="E156" s="36"/>
      <c r="F156" s="36">
        <v>5.72</v>
      </c>
      <c r="G156" s="332"/>
      <c r="H156" s="137">
        <f>I156+J156+K156</f>
        <v>5.72</v>
      </c>
      <c r="I156" s="164"/>
      <c r="J156" s="164"/>
      <c r="K156" s="36">
        <v>5.72</v>
      </c>
      <c r="L156" s="165"/>
      <c r="M156" s="291">
        <f t="shared" si="28"/>
        <v>1</v>
      </c>
      <c r="N156" s="189">
        <f>O156+P156+Q156</f>
        <v>5.72</v>
      </c>
      <c r="O156" s="164"/>
      <c r="P156" s="164"/>
      <c r="Q156" s="36">
        <v>5.72</v>
      </c>
      <c r="R156" s="342"/>
      <c r="S156" s="291">
        <f t="shared" si="29"/>
        <v>1</v>
      </c>
      <c r="T156" s="74"/>
      <c r="U156" s="74"/>
    </row>
    <row r="157" spans="1:21" ht="22.5" customHeight="1">
      <c r="A157" s="10" t="s">
        <v>36</v>
      </c>
      <c r="B157" s="119" t="s">
        <v>92</v>
      </c>
      <c r="C157" s="128">
        <f>C158+C159</f>
        <v>9.07</v>
      </c>
      <c r="D157" s="36"/>
      <c r="E157" s="165"/>
      <c r="F157" s="184">
        <f>F158+F159</f>
        <v>9.07</v>
      </c>
      <c r="G157" s="332"/>
      <c r="H157" s="175">
        <f>H158+H159</f>
        <v>9.07</v>
      </c>
      <c r="I157" s="36"/>
      <c r="J157" s="165"/>
      <c r="K157" s="184">
        <f>K158+K159</f>
        <v>9.07</v>
      </c>
      <c r="L157" s="165"/>
      <c r="M157" s="294">
        <f t="shared" si="28"/>
        <v>1</v>
      </c>
      <c r="N157" s="128">
        <f>N158+N159</f>
        <v>9.07</v>
      </c>
      <c r="O157" s="36"/>
      <c r="P157" s="165"/>
      <c r="Q157" s="184">
        <f>Q158+Q159</f>
        <v>9.07</v>
      </c>
      <c r="R157" s="342"/>
      <c r="S157" s="294">
        <f t="shared" si="29"/>
        <v>1</v>
      </c>
      <c r="T157" s="74"/>
      <c r="U157" s="74"/>
    </row>
    <row r="158" spans="1:21" ht="25.5" customHeight="1">
      <c r="A158" s="10" t="s">
        <v>9</v>
      </c>
      <c r="B158" s="30" t="s">
        <v>83</v>
      </c>
      <c r="C158" s="35">
        <f>F158</f>
        <v>2.95</v>
      </c>
      <c r="D158" s="36"/>
      <c r="E158" s="36"/>
      <c r="F158" s="36">
        <v>2.95</v>
      </c>
      <c r="G158" s="332"/>
      <c r="H158" s="137">
        <f>I158+J158+K158</f>
        <v>2.95</v>
      </c>
      <c r="I158" s="164"/>
      <c r="J158" s="164"/>
      <c r="K158" s="36">
        <v>2.95</v>
      </c>
      <c r="L158" s="165"/>
      <c r="M158" s="291">
        <f t="shared" si="28"/>
        <v>1</v>
      </c>
      <c r="N158" s="189">
        <f>O158+P158+Q158</f>
        <v>2.95</v>
      </c>
      <c r="O158" s="164"/>
      <c r="P158" s="164"/>
      <c r="Q158" s="36">
        <v>2.95</v>
      </c>
      <c r="R158" s="342"/>
      <c r="S158" s="291">
        <f t="shared" si="29"/>
        <v>1</v>
      </c>
      <c r="T158" s="74"/>
      <c r="U158" s="74"/>
    </row>
    <row r="159" spans="1:21" ht="23.25" customHeight="1">
      <c r="A159" s="10" t="s">
        <v>54</v>
      </c>
      <c r="B159" s="88" t="s">
        <v>85</v>
      </c>
      <c r="C159" s="35">
        <f>F159</f>
        <v>6.12</v>
      </c>
      <c r="D159" s="36"/>
      <c r="E159" s="165"/>
      <c r="F159" s="36">
        <v>6.12</v>
      </c>
      <c r="G159" s="332"/>
      <c r="H159" s="137">
        <f>I159+J159+K159</f>
        <v>6.12</v>
      </c>
      <c r="I159" s="164"/>
      <c r="J159" s="164"/>
      <c r="K159" s="36">
        <v>6.12</v>
      </c>
      <c r="L159" s="165"/>
      <c r="M159" s="291">
        <f t="shared" si="28"/>
        <v>1</v>
      </c>
      <c r="N159" s="189">
        <f>O159+P159+Q159</f>
        <v>6.12</v>
      </c>
      <c r="O159" s="164"/>
      <c r="P159" s="164"/>
      <c r="Q159" s="36">
        <v>6.12</v>
      </c>
      <c r="R159" s="342"/>
      <c r="S159" s="291">
        <f t="shared" si="29"/>
        <v>1</v>
      </c>
      <c r="T159" s="74"/>
      <c r="U159" s="74"/>
    </row>
    <row r="160" spans="1:21" ht="25.5" customHeight="1">
      <c r="A160" s="10" t="s">
        <v>93</v>
      </c>
      <c r="B160" s="119" t="s">
        <v>94</v>
      </c>
      <c r="C160" s="128">
        <f>C161+C162</f>
        <v>8.86</v>
      </c>
      <c r="D160" s="36"/>
      <c r="E160" s="165"/>
      <c r="F160" s="184">
        <f>F161+F162</f>
        <v>8.86</v>
      </c>
      <c r="G160" s="332"/>
      <c r="H160" s="175">
        <f>H161+H162</f>
        <v>8.86</v>
      </c>
      <c r="I160" s="36"/>
      <c r="J160" s="165"/>
      <c r="K160" s="184">
        <f>K161+K162</f>
        <v>8.86</v>
      </c>
      <c r="L160" s="165"/>
      <c r="M160" s="294">
        <f t="shared" si="28"/>
        <v>1</v>
      </c>
      <c r="N160" s="128">
        <f>N161+N162</f>
        <v>8.86</v>
      </c>
      <c r="O160" s="36"/>
      <c r="P160" s="165"/>
      <c r="Q160" s="184">
        <f>Q161+Q162</f>
        <v>8.86</v>
      </c>
      <c r="R160" s="342"/>
      <c r="S160" s="294">
        <f t="shared" si="29"/>
        <v>1</v>
      </c>
      <c r="T160" s="74"/>
      <c r="U160" s="74"/>
    </row>
    <row r="161" spans="1:21" ht="25.5" customHeight="1">
      <c r="A161" s="10" t="s">
        <v>49</v>
      </c>
      <c r="B161" s="30" t="s">
        <v>83</v>
      </c>
      <c r="C161" s="35">
        <f>F161</f>
        <v>2.74</v>
      </c>
      <c r="D161" s="36"/>
      <c r="E161" s="36"/>
      <c r="F161" s="36">
        <v>2.74</v>
      </c>
      <c r="G161" s="332"/>
      <c r="H161" s="137">
        <f>I161+J161+K161</f>
        <v>2.74</v>
      </c>
      <c r="I161" s="164"/>
      <c r="J161" s="164"/>
      <c r="K161" s="36">
        <v>2.74</v>
      </c>
      <c r="L161" s="165"/>
      <c r="M161" s="291">
        <f t="shared" si="28"/>
        <v>1</v>
      </c>
      <c r="N161" s="189">
        <f>O161+P161+Q161</f>
        <v>2.74</v>
      </c>
      <c r="O161" s="164"/>
      <c r="P161" s="164"/>
      <c r="Q161" s="36">
        <v>2.74</v>
      </c>
      <c r="R161" s="342"/>
      <c r="S161" s="291">
        <f t="shared" si="29"/>
        <v>1</v>
      </c>
      <c r="T161" s="74"/>
      <c r="U161" s="74"/>
    </row>
    <row r="162" spans="1:21" ht="24" customHeight="1" thickBot="1">
      <c r="A162" s="24" t="s">
        <v>50</v>
      </c>
      <c r="B162" s="260" t="s">
        <v>85</v>
      </c>
      <c r="C162" s="133">
        <f>F162</f>
        <v>6.12</v>
      </c>
      <c r="D162" s="148"/>
      <c r="E162" s="148"/>
      <c r="F162" s="148">
        <v>6.12</v>
      </c>
      <c r="G162" s="383"/>
      <c r="H162" s="324">
        <f>I162+J162+K162</f>
        <v>6.12</v>
      </c>
      <c r="I162" s="167"/>
      <c r="J162" s="167"/>
      <c r="K162" s="148">
        <v>6.12</v>
      </c>
      <c r="L162" s="265"/>
      <c r="M162" s="327">
        <f t="shared" si="28"/>
        <v>1</v>
      </c>
      <c r="N162" s="235">
        <f>O162+P162+Q162</f>
        <v>6.12</v>
      </c>
      <c r="O162" s="167"/>
      <c r="P162" s="167"/>
      <c r="Q162" s="148">
        <v>6.12</v>
      </c>
      <c r="R162" s="384"/>
      <c r="S162" s="327">
        <f t="shared" si="29"/>
        <v>1</v>
      </c>
      <c r="T162" s="74"/>
      <c r="U162" s="74"/>
    </row>
    <row r="163" spans="1:21" ht="76.5" customHeight="1" thickBot="1">
      <c r="A163" s="19" t="s">
        <v>21</v>
      </c>
      <c r="B163" s="308" t="s">
        <v>164</v>
      </c>
      <c r="C163" s="53">
        <f>C164</f>
        <v>2001.347</v>
      </c>
      <c r="D163" s="33"/>
      <c r="E163" s="40"/>
      <c r="F163" s="33">
        <f>F164</f>
        <v>2001.347</v>
      </c>
      <c r="G163" s="250"/>
      <c r="H163" s="53">
        <f>H164</f>
        <v>1919.314</v>
      </c>
      <c r="I163" s="33"/>
      <c r="J163" s="40"/>
      <c r="K163" s="33">
        <f>K164</f>
        <v>1919.314</v>
      </c>
      <c r="L163" s="40"/>
      <c r="M163" s="283">
        <f>H163/C163</f>
        <v>0.9590111060200955</v>
      </c>
      <c r="N163" s="53">
        <f>N164</f>
        <v>1812.048</v>
      </c>
      <c r="O163" s="33"/>
      <c r="P163" s="40"/>
      <c r="Q163" s="33">
        <f>Q164</f>
        <v>1812.048</v>
      </c>
      <c r="R163" s="375"/>
      <c r="S163" s="283">
        <f>N163/C163</f>
        <v>0.9054142035339199</v>
      </c>
      <c r="T163" s="74"/>
      <c r="U163" s="74"/>
    </row>
    <row r="164" spans="1:21" ht="46.5" customHeight="1" thickBot="1">
      <c r="A164" s="245" t="s">
        <v>37</v>
      </c>
      <c r="B164" s="246" t="s">
        <v>75</v>
      </c>
      <c r="C164" s="247">
        <f>D164+E164+F164</f>
        <v>2001.347</v>
      </c>
      <c r="D164" s="248"/>
      <c r="E164" s="248"/>
      <c r="F164" s="249">
        <v>2001.347</v>
      </c>
      <c r="G164" s="385"/>
      <c r="H164" s="247">
        <f>I164+J164+K164</f>
        <v>1919.314</v>
      </c>
      <c r="I164" s="248"/>
      <c r="J164" s="248"/>
      <c r="K164" s="248">
        <v>1919.314</v>
      </c>
      <c r="L164" s="386"/>
      <c r="M164" s="387">
        <f aca="true" t="shared" si="30" ref="M164:M174">H164/C164</f>
        <v>0.9590111060200955</v>
      </c>
      <c r="N164" s="247">
        <f>O164+P164+Q164</f>
        <v>1812.048</v>
      </c>
      <c r="O164" s="248"/>
      <c r="P164" s="248"/>
      <c r="Q164" s="248">
        <v>1812.048</v>
      </c>
      <c r="R164" s="388"/>
      <c r="S164" s="387">
        <f aca="true" t="shared" si="31" ref="S164:S174">N164/C164</f>
        <v>0.9054142035339199</v>
      </c>
      <c r="T164" s="74"/>
      <c r="U164" s="74"/>
    </row>
    <row r="165" spans="1:21" ht="40.5" customHeight="1" thickBot="1">
      <c r="A165" s="19" t="s">
        <v>31</v>
      </c>
      <c r="B165" s="308" t="s">
        <v>271</v>
      </c>
      <c r="C165" s="33">
        <f>C166+C168</f>
        <v>363.995</v>
      </c>
      <c r="D165" s="33"/>
      <c r="E165" s="33">
        <f>E168</f>
        <v>340.53</v>
      </c>
      <c r="F165" s="33">
        <f>F166+F168</f>
        <v>23.465</v>
      </c>
      <c r="G165" s="250"/>
      <c r="H165" s="33">
        <f>H166+H168</f>
        <v>273.77099999999996</v>
      </c>
      <c r="I165" s="33"/>
      <c r="J165" s="33">
        <f>J168</f>
        <v>250.306</v>
      </c>
      <c r="K165" s="33">
        <f>K166+K168</f>
        <v>23.465</v>
      </c>
      <c r="L165" s="40"/>
      <c r="M165" s="283">
        <f t="shared" si="30"/>
        <v>0.7521284633030673</v>
      </c>
      <c r="N165" s="33">
        <f>N166+N168</f>
        <v>273.77099999999996</v>
      </c>
      <c r="O165" s="33"/>
      <c r="P165" s="33">
        <f>P168</f>
        <v>250.306</v>
      </c>
      <c r="Q165" s="33">
        <f>Q166+Q168</f>
        <v>23.465</v>
      </c>
      <c r="R165" s="377"/>
      <c r="S165" s="283">
        <f t="shared" si="31"/>
        <v>0.7521284633030673</v>
      </c>
      <c r="T165" s="68"/>
      <c r="U165" s="68"/>
    </row>
    <row r="166" spans="1:21" ht="25.5" customHeight="1">
      <c r="A166" s="153" t="s">
        <v>273</v>
      </c>
      <c r="B166" s="389" t="s">
        <v>272</v>
      </c>
      <c r="C166" s="129">
        <f>C167</f>
        <v>10.95</v>
      </c>
      <c r="D166" s="107"/>
      <c r="E166" s="108"/>
      <c r="F166" s="107">
        <f>F167</f>
        <v>10.95</v>
      </c>
      <c r="G166" s="251"/>
      <c r="H166" s="129">
        <f>H167</f>
        <v>10.95</v>
      </c>
      <c r="I166" s="107"/>
      <c r="J166" s="108"/>
      <c r="K166" s="107">
        <f>K167</f>
        <v>10.95</v>
      </c>
      <c r="L166" s="108"/>
      <c r="M166" s="338">
        <f t="shared" si="30"/>
        <v>1</v>
      </c>
      <c r="N166" s="129">
        <f>N167</f>
        <v>10.95</v>
      </c>
      <c r="O166" s="107"/>
      <c r="P166" s="108"/>
      <c r="Q166" s="107">
        <f>Q167</f>
        <v>10.95</v>
      </c>
      <c r="R166" s="390"/>
      <c r="S166" s="338">
        <f t="shared" si="31"/>
        <v>1</v>
      </c>
      <c r="T166" s="68"/>
      <c r="U166" s="68"/>
    </row>
    <row r="167" spans="1:21" ht="50.25" customHeight="1">
      <c r="A167" s="149" t="s">
        <v>37</v>
      </c>
      <c r="B167" s="203" t="s">
        <v>459</v>
      </c>
      <c r="C167" s="258">
        <f>F167</f>
        <v>10.95</v>
      </c>
      <c r="D167" s="241"/>
      <c r="E167" s="241"/>
      <c r="F167" s="34">
        <v>10.95</v>
      </c>
      <c r="G167" s="242"/>
      <c r="H167" s="150">
        <f>I167+J167+K167</f>
        <v>10.95</v>
      </c>
      <c r="I167" s="34"/>
      <c r="J167" s="34"/>
      <c r="K167" s="34">
        <v>10.95</v>
      </c>
      <c r="L167" s="142"/>
      <c r="M167" s="291">
        <f>H167/C167</f>
        <v>1</v>
      </c>
      <c r="N167" s="91">
        <f>O167+P167+Q167</f>
        <v>10.95</v>
      </c>
      <c r="O167" s="34"/>
      <c r="P167" s="34"/>
      <c r="Q167" s="34">
        <v>10.95</v>
      </c>
      <c r="R167" s="345"/>
      <c r="S167" s="291">
        <f>N167/C167</f>
        <v>1</v>
      </c>
      <c r="T167" s="68"/>
      <c r="U167" s="68"/>
    </row>
    <row r="168" spans="1:21" ht="14.25" customHeight="1">
      <c r="A168" s="243" t="s">
        <v>274</v>
      </c>
      <c r="B168" s="373" t="s">
        <v>19</v>
      </c>
      <c r="C168" s="223">
        <f>+C169+C170+C171</f>
        <v>353.045</v>
      </c>
      <c r="D168" s="226"/>
      <c r="E168" s="224">
        <f>+E169+E170+E171</f>
        <v>340.53</v>
      </c>
      <c r="F168" s="224">
        <f>+F169+F170+F171</f>
        <v>12.515</v>
      </c>
      <c r="G168" s="257"/>
      <c r="H168" s="223">
        <f>+H169+H170+H171</f>
        <v>262.82099999999997</v>
      </c>
      <c r="I168" s="226"/>
      <c r="J168" s="224">
        <f>+J169+J170+J171</f>
        <v>250.306</v>
      </c>
      <c r="K168" s="224">
        <f>+K169+K170+K171</f>
        <v>12.515</v>
      </c>
      <c r="L168" s="226"/>
      <c r="M168" s="391">
        <f>H168/C168</f>
        <v>0.744440510416519</v>
      </c>
      <c r="N168" s="223">
        <f>+N169+N170+N171</f>
        <v>262.82099999999997</v>
      </c>
      <c r="O168" s="226"/>
      <c r="P168" s="224">
        <f>+P169+P170+P171</f>
        <v>250.306</v>
      </c>
      <c r="Q168" s="224">
        <f>+Q169+Q170+Q171</f>
        <v>12.515</v>
      </c>
      <c r="R168" s="392"/>
      <c r="S168" s="289">
        <f>N168/C168</f>
        <v>0.744440510416519</v>
      </c>
      <c r="T168" s="68"/>
      <c r="U168" s="68"/>
    </row>
    <row r="169" spans="1:21" ht="24" customHeight="1">
      <c r="A169" s="244" t="s">
        <v>37</v>
      </c>
      <c r="B169" s="30" t="s">
        <v>275</v>
      </c>
      <c r="C169" s="222">
        <f>F169</f>
        <v>12.515</v>
      </c>
      <c r="D169" s="125"/>
      <c r="E169" s="125"/>
      <c r="F169" s="36">
        <v>12.515</v>
      </c>
      <c r="G169" s="126"/>
      <c r="H169" s="47">
        <f>I169+J169+K169</f>
        <v>12.515</v>
      </c>
      <c r="I169" s="36"/>
      <c r="J169" s="36"/>
      <c r="K169" s="36">
        <v>12.515</v>
      </c>
      <c r="L169" s="165"/>
      <c r="M169" s="289">
        <f>H169/C169</f>
        <v>1</v>
      </c>
      <c r="N169" s="35">
        <f>O169+P169+Q169</f>
        <v>12.515</v>
      </c>
      <c r="O169" s="36"/>
      <c r="P169" s="36"/>
      <c r="Q169" s="36">
        <v>12.515</v>
      </c>
      <c r="R169" s="342"/>
      <c r="S169" s="289">
        <f>N169/C169</f>
        <v>1</v>
      </c>
      <c r="T169" s="68"/>
      <c r="U169" s="68"/>
    </row>
    <row r="170" spans="1:21" ht="36.75" customHeight="1">
      <c r="A170" s="244" t="s">
        <v>16</v>
      </c>
      <c r="B170" s="30" t="s">
        <v>424</v>
      </c>
      <c r="C170" s="261">
        <f>E170</f>
        <v>250.53</v>
      </c>
      <c r="D170" s="125"/>
      <c r="E170" s="36">
        <v>250.53</v>
      </c>
      <c r="F170" s="36"/>
      <c r="G170" s="126"/>
      <c r="H170" s="47">
        <f>I170+J170+K170</f>
        <v>192.108</v>
      </c>
      <c r="I170" s="36"/>
      <c r="J170" s="36">
        <v>192.108</v>
      </c>
      <c r="K170" s="36"/>
      <c r="L170" s="165"/>
      <c r="M170" s="327">
        <f>H170/C170</f>
        <v>0.7668063704945516</v>
      </c>
      <c r="N170" s="47">
        <f>O170+P170+Q170</f>
        <v>192.108</v>
      </c>
      <c r="O170" s="36"/>
      <c r="P170" s="36">
        <v>192.108</v>
      </c>
      <c r="Q170" s="36"/>
      <c r="R170" s="342"/>
      <c r="S170" s="289">
        <f>N170/C170</f>
        <v>0.7668063704945516</v>
      </c>
      <c r="T170" s="68"/>
      <c r="U170" s="68"/>
    </row>
    <row r="171" spans="1:21" ht="39.75" customHeight="1" thickBot="1">
      <c r="A171" s="264" t="s">
        <v>35</v>
      </c>
      <c r="B171" s="234" t="s">
        <v>425</v>
      </c>
      <c r="C171" s="261">
        <f>E171</f>
        <v>90</v>
      </c>
      <c r="D171" s="262"/>
      <c r="E171" s="148">
        <v>90</v>
      </c>
      <c r="F171" s="148"/>
      <c r="G171" s="263"/>
      <c r="H171" s="261">
        <f>J171</f>
        <v>58.198</v>
      </c>
      <c r="I171" s="262"/>
      <c r="J171" s="148">
        <v>58.198</v>
      </c>
      <c r="K171" s="148"/>
      <c r="L171" s="265"/>
      <c r="M171" s="327">
        <f>H171/C171</f>
        <v>0.6466444444444445</v>
      </c>
      <c r="N171" s="261">
        <f>P171</f>
        <v>58.198</v>
      </c>
      <c r="O171" s="262"/>
      <c r="P171" s="148">
        <v>58.198</v>
      </c>
      <c r="Q171" s="148"/>
      <c r="R171" s="384"/>
      <c r="S171" s="327">
        <f>N171/C171</f>
        <v>0.6466444444444445</v>
      </c>
      <c r="T171" s="68"/>
      <c r="U171" s="68"/>
    </row>
    <row r="172" spans="1:21" ht="63.75" customHeight="1" thickBot="1">
      <c r="A172" s="19" t="s">
        <v>25</v>
      </c>
      <c r="B172" s="393" t="s">
        <v>142</v>
      </c>
      <c r="C172" s="53">
        <f>C173+C174</f>
        <v>94.62599999999999</v>
      </c>
      <c r="D172" s="33"/>
      <c r="E172" s="40"/>
      <c r="F172" s="33">
        <f>F173+F174</f>
        <v>94.62599999999999</v>
      </c>
      <c r="G172" s="250"/>
      <c r="H172" s="55">
        <f>H173+H174</f>
        <v>94.62599999999999</v>
      </c>
      <c r="I172" s="33"/>
      <c r="J172" s="40"/>
      <c r="K172" s="33">
        <f>K173+K174</f>
        <v>94.62599999999999</v>
      </c>
      <c r="L172" s="40"/>
      <c r="M172" s="283">
        <f t="shared" si="30"/>
        <v>1</v>
      </c>
      <c r="N172" s="33">
        <f>N173+N174</f>
        <v>94.62599999999999</v>
      </c>
      <c r="O172" s="33"/>
      <c r="P172" s="40"/>
      <c r="Q172" s="33">
        <f>Q173+Q174</f>
        <v>94.62599999999999</v>
      </c>
      <c r="R172" s="377"/>
      <c r="S172" s="283">
        <f t="shared" si="31"/>
        <v>1</v>
      </c>
      <c r="T172" s="68"/>
      <c r="U172" s="68"/>
    </row>
    <row r="173" spans="1:21" ht="37.5" customHeight="1">
      <c r="A173" s="11" t="s">
        <v>37</v>
      </c>
      <c r="B173" s="104" t="s">
        <v>143</v>
      </c>
      <c r="C173" s="91">
        <f>D173+E173+F173</f>
        <v>2.835</v>
      </c>
      <c r="D173" s="34"/>
      <c r="E173" s="34"/>
      <c r="F173" s="34">
        <v>2.835</v>
      </c>
      <c r="G173" s="394"/>
      <c r="H173" s="150">
        <f>I173+J173+K173</f>
        <v>2.835</v>
      </c>
      <c r="I173" s="34"/>
      <c r="J173" s="34"/>
      <c r="K173" s="34">
        <v>2.835</v>
      </c>
      <c r="L173" s="142"/>
      <c r="M173" s="291">
        <f t="shared" si="30"/>
        <v>1</v>
      </c>
      <c r="N173" s="91">
        <f>O173+P173+Q173</f>
        <v>2.835</v>
      </c>
      <c r="O173" s="34"/>
      <c r="P173" s="34"/>
      <c r="Q173" s="34">
        <v>2.835</v>
      </c>
      <c r="R173" s="345"/>
      <c r="S173" s="291">
        <f t="shared" si="31"/>
        <v>1</v>
      </c>
      <c r="T173" s="74"/>
      <c r="U173" s="74"/>
    </row>
    <row r="174" spans="1:21" ht="50.25" customHeight="1" thickBot="1">
      <c r="A174" s="10" t="s">
        <v>16</v>
      </c>
      <c r="B174" s="88" t="s">
        <v>144</v>
      </c>
      <c r="C174" s="256">
        <f>D174+E174+F174</f>
        <v>91.791</v>
      </c>
      <c r="D174" s="228"/>
      <c r="E174" s="228"/>
      <c r="F174" s="228">
        <v>91.791</v>
      </c>
      <c r="G174" s="395"/>
      <c r="H174" s="47">
        <f>I174+J174+K174</f>
        <v>91.791</v>
      </c>
      <c r="I174" s="36"/>
      <c r="J174" s="36"/>
      <c r="K174" s="228">
        <v>91.791</v>
      </c>
      <c r="L174" s="165"/>
      <c r="M174" s="291">
        <f t="shared" si="30"/>
        <v>1</v>
      </c>
      <c r="N174" s="35">
        <f>O174+P174+Q174</f>
        <v>91.791</v>
      </c>
      <c r="O174" s="36"/>
      <c r="P174" s="36"/>
      <c r="Q174" s="228">
        <v>91.791</v>
      </c>
      <c r="R174" s="342"/>
      <c r="S174" s="291">
        <f t="shared" si="31"/>
        <v>1</v>
      </c>
      <c r="T174" s="74"/>
      <c r="U174" s="74"/>
    </row>
    <row r="175" spans="1:21" ht="105.75" customHeight="1" thickBot="1">
      <c r="A175" s="18" t="s">
        <v>33</v>
      </c>
      <c r="B175" s="259" t="s">
        <v>149</v>
      </c>
      <c r="C175" s="55">
        <f>C176+C181+C185+C197</f>
        <v>1589.6599999999999</v>
      </c>
      <c r="D175" s="55"/>
      <c r="E175" s="55"/>
      <c r="F175" s="55">
        <f>F176+F181+F185+F197</f>
        <v>1589.6599999999999</v>
      </c>
      <c r="G175" s="396"/>
      <c r="H175" s="55">
        <f>H176+H181+H185+H197</f>
        <v>1588.3429999999998</v>
      </c>
      <c r="I175" s="55"/>
      <c r="J175" s="55"/>
      <c r="K175" s="55">
        <f>K176+K181+K185+K197</f>
        <v>1588.3429999999998</v>
      </c>
      <c r="L175" s="54"/>
      <c r="M175" s="283">
        <f aca="true" t="shared" si="32" ref="M175:M184">H175/C175</f>
        <v>0.9991715209541663</v>
      </c>
      <c r="N175" s="55">
        <f>N176+N181+N185+N197</f>
        <v>1588.3429999999998</v>
      </c>
      <c r="O175" s="55"/>
      <c r="P175" s="55"/>
      <c r="Q175" s="55">
        <f>Q176+Q181+Q185+Q197</f>
        <v>1588.3429999999998</v>
      </c>
      <c r="R175" s="375"/>
      <c r="S175" s="283">
        <f aca="true" t="shared" si="33" ref="S175:S184">N175/C175</f>
        <v>0.9991715209541663</v>
      </c>
      <c r="T175" s="74"/>
      <c r="U175" s="74"/>
    </row>
    <row r="176" spans="1:21" ht="18" customHeight="1">
      <c r="A176" s="32" t="s">
        <v>123</v>
      </c>
      <c r="B176" s="373" t="s">
        <v>65</v>
      </c>
      <c r="C176" s="225">
        <f>C177+C178+C179+C180</f>
        <v>300</v>
      </c>
      <c r="D176" s="226"/>
      <c r="E176" s="227"/>
      <c r="F176" s="156">
        <f>F177+F178+F179+F180</f>
        <v>300</v>
      </c>
      <c r="G176" s="257"/>
      <c r="H176" s="225">
        <f>H177+H178+H179+H180</f>
        <v>298.826</v>
      </c>
      <c r="I176" s="226"/>
      <c r="J176" s="227"/>
      <c r="K176" s="156">
        <f>K177+K178+K179+K180</f>
        <v>298.826</v>
      </c>
      <c r="L176" s="227"/>
      <c r="M176" s="278">
        <f t="shared" si="32"/>
        <v>0.9960866666666668</v>
      </c>
      <c r="N176" s="225">
        <f>N177+N178+N179+N180</f>
        <v>298.826</v>
      </c>
      <c r="O176" s="226"/>
      <c r="P176" s="227"/>
      <c r="Q176" s="156">
        <f>Q177+Q178+Q179+Q180</f>
        <v>298.826</v>
      </c>
      <c r="R176" s="342"/>
      <c r="S176" s="278">
        <f t="shared" si="33"/>
        <v>0.9960866666666668</v>
      </c>
      <c r="T176" s="74"/>
      <c r="U176" s="74"/>
    </row>
    <row r="177" spans="1:21" ht="34.5" customHeight="1">
      <c r="A177" s="26" t="s">
        <v>37</v>
      </c>
      <c r="B177" s="37" t="s">
        <v>150</v>
      </c>
      <c r="C177" s="35">
        <f>F177</f>
        <v>63</v>
      </c>
      <c r="D177" s="36"/>
      <c r="E177" s="165"/>
      <c r="F177" s="36">
        <v>63</v>
      </c>
      <c r="G177" s="332"/>
      <c r="H177" s="35">
        <f>K177</f>
        <v>62.965</v>
      </c>
      <c r="I177" s="36"/>
      <c r="J177" s="165"/>
      <c r="K177" s="36">
        <v>62.965</v>
      </c>
      <c r="L177" s="165"/>
      <c r="M177" s="291">
        <f t="shared" si="32"/>
        <v>0.9994444444444445</v>
      </c>
      <c r="N177" s="35">
        <f>Q177</f>
        <v>62.965</v>
      </c>
      <c r="O177" s="36"/>
      <c r="P177" s="165"/>
      <c r="Q177" s="36">
        <v>62.965</v>
      </c>
      <c r="R177" s="342"/>
      <c r="S177" s="291">
        <f t="shared" si="33"/>
        <v>0.9994444444444445</v>
      </c>
      <c r="T177" s="74"/>
      <c r="U177" s="74"/>
    </row>
    <row r="178" spans="1:21" ht="61.5" customHeight="1">
      <c r="A178" s="26" t="s">
        <v>16</v>
      </c>
      <c r="B178" s="109" t="s">
        <v>151</v>
      </c>
      <c r="C178" s="35">
        <f>F178</f>
        <v>189.071</v>
      </c>
      <c r="D178" s="36"/>
      <c r="E178" s="165"/>
      <c r="F178" s="36">
        <v>189.071</v>
      </c>
      <c r="G178" s="332"/>
      <c r="H178" s="35">
        <f>K178</f>
        <v>189.071</v>
      </c>
      <c r="I178" s="36"/>
      <c r="J178" s="165"/>
      <c r="K178" s="36">
        <v>189.071</v>
      </c>
      <c r="L178" s="165"/>
      <c r="M178" s="291">
        <f>H178/C178</f>
        <v>1</v>
      </c>
      <c r="N178" s="35">
        <f>Q178</f>
        <v>189.071</v>
      </c>
      <c r="O178" s="36"/>
      <c r="P178" s="165"/>
      <c r="Q178" s="36">
        <v>189.071</v>
      </c>
      <c r="R178" s="342"/>
      <c r="S178" s="291">
        <f>N178/C178</f>
        <v>1</v>
      </c>
      <c r="T178" s="74"/>
      <c r="U178" s="74"/>
    </row>
    <row r="179" spans="1:21" ht="24.75" customHeight="1">
      <c r="A179" s="26" t="s">
        <v>35</v>
      </c>
      <c r="B179" s="109" t="s">
        <v>434</v>
      </c>
      <c r="C179" s="35">
        <f>F179</f>
        <v>37</v>
      </c>
      <c r="D179" s="36"/>
      <c r="E179" s="165"/>
      <c r="F179" s="36">
        <v>37</v>
      </c>
      <c r="G179" s="332"/>
      <c r="H179" s="35">
        <f>K179</f>
        <v>36.99</v>
      </c>
      <c r="I179" s="36"/>
      <c r="J179" s="165"/>
      <c r="K179" s="36">
        <v>36.99</v>
      </c>
      <c r="L179" s="165"/>
      <c r="M179" s="291">
        <f>H179/C179</f>
        <v>0.9997297297297297</v>
      </c>
      <c r="N179" s="35">
        <f>Q179</f>
        <v>36.99</v>
      </c>
      <c r="O179" s="36"/>
      <c r="P179" s="165"/>
      <c r="Q179" s="36">
        <v>36.99</v>
      </c>
      <c r="R179" s="165"/>
      <c r="S179" s="291">
        <f>N179/C179</f>
        <v>0.9997297297297297</v>
      </c>
      <c r="T179" s="74"/>
      <c r="U179" s="74"/>
    </row>
    <row r="180" spans="1:21" ht="37.5" customHeight="1">
      <c r="A180" s="26" t="s">
        <v>26</v>
      </c>
      <c r="B180" s="109" t="s">
        <v>435</v>
      </c>
      <c r="C180" s="35">
        <f>F180</f>
        <v>10.929</v>
      </c>
      <c r="D180" s="36"/>
      <c r="E180" s="165"/>
      <c r="F180" s="36">
        <v>10.929</v>
      </c>
      <c r="G180" s="332"/>
      <c r="H180" s="35">
        <f>K180</f>
        <v>9.8</v>
      </c>
      <c r="I180" s="36"/>
      <c r="J180" s="165"/>
      <c r="K180" s="36">
        <v>9.8</v>
      </c>
      <c r="L180" s="165"/>
      <c r="M180" s="291">
        <f>H180/C180</f>
        <v>0.8966968615609846</v>
      </c>
      <c r="N180" s="35">
        <f>Q180</f>
        <v>9.8</v>
      </c>
      <c r="O180" s="36"/>
      <c r="P180" s="165"/>
      <c r="Q180" s="36">
        <v>9.8</v>
      </c>
      <c r="R180" s="342"/>
      <c r="S180" s="291">
        <f>N180/C180</f>
        <v>0.8966968615609846</v>
      </c>
      <c r="T180" s="74"/>
      <c r="U180" s="74"/>
    </row>
    <row r="181" spans="1:21" ht="39.75" customHeight="1">
      <c r="A181" s="32" t="s">
        <v>124</v>
      </c>
      <c r="B181" s="275" t="s">
        <v>12</v>
      </c>
      <c r="C181" s="225">
        <f>SUM(C182:C184)</f>
        <v>300</v>
      </c>
      <c r="D181" s="36"/>
      <c r="E181" s="165"/>
      <c r="F181" s="192">
        <f>SUM(F182:F184)</f>
        <v>300</v>
      </c>
      <c r="G181" s="332"/>
      <c r="H181" s="225">
        <f>SUM(H182:H184)</f>
        <v>299.86199999999997</v>
      </c>
      <c r="I181" s="36"/>
      <c r="J181" s="165"/>
      <c r="K181" s="192">
        <f>SUM(K182:K184)</f>
        <v>299.86199999999997</v>
      </c>
      <c r="L181" s="165"/>
      <c r="M181" s="278">
        <f t="shared" si="32"/>
        <v>0.9995399999999999</v>
      </c>
      <c r="N181" s="225">
        <f>SUM(N182:N184)</f>
        <v>299.86199999999997</v>
      </c>
      <c r="O181" s="36"/>
      <c r="P181" s="165"/>
      <c r="Q181" s="192">
        <f>SUM(Q182:Q184)</f>
        <v>299.86199999999997</v>
      </c>
      <c r="R181" s="342"/>
      <c r="S181" s="278">
        <f t="shared" si="33"/>
        <v>0.9995399999999999</v>
      </c>
      <c r="T181" s="74"/>
      <c r="U181" s="74"/>
    </row>
    <row r="182" spans="1:21" ht="52.5" customHeight="1">
      <c r="A182" s="26" t="s">
        <v>37</v>
      </c>
      <c r="B182" s="37" t="s">
        <v>165</v>
      </c>
      <c r="C182" s="35">
        <f>F182</f>
        <v>44.37</v>
      </c>
      <c r="D182" s="36"/>
      <c r="E182" s="165"/>
      <c r="F182" s="36">
        <v>44.37</v>
      </c>
      <c r="G182" s="332"/>
      <c r="H182" s="35">
        <f>K182</f>
        <v>44.37</v>
      </c>
      <c r="I182" s="36"/>
      <c r="J182" s="165"/>
      <c r="K182" s="36">
        <v>44.37</v>
      </c>
      <c r="L182" s="165"/>
      <c r="M182" s="291">
        <f t="shared" si="32"/>
        <v>1</v>
      </c>
      <c r="N182" s="35">
        <f>Q182</f>
        <v>44.37</v>
      </c>
      <c r="O182" s="36"/>
      <c r="P182" s="165"/>
      <c r="Q182" s="36">
        <v>44.37</v>
      </c>
      <c r="R182" s="342"/>
      <c r="S182" s="291">
        <f t="shared" si="33"/>
        <v>1</v>
      </c>
      <c r="T182" s="74"/>
      <c r="U182" s="74"/>
    </row>
    <row r="183" spans="1:21" ht="49.5" customHeight="1">
      <c r="A183" s="26" t="s">
        <v>16</v>
      </c>
      <c r="B183" s="37" t="s">
        <v>447</v>
      </c>
      <c r="C183" s="35">
        <f>F183</f>
        <v>190.39</v>
      </c>
      <c r="D183" s="36"/>
      <c r="E183" s="165"/>
      <c r="F183" s="36">
        <v>190.39</v>
      </c>
      <c r="G183" s="332"/>
      <c r="H183" s="35">
        <f>K183</f>
        <v>190.386</v>
      </c>
      <c r="I183" s="36"/>
      <c r="J183" s="165"/>
      <c r="K183" s="36">
        <v>190.386</v>
      </c>
      <c r="L183" s="165"/>
      <c r="M183" s="291">
        <f t="shared" si="32"/>
        <v>0.9999789904931983</v>
      </c>
      <c r="N183" s="35">
        <f>Q183</f>
        <v>190.386</v>
      </c>
      <c r="O183" s="36"/>
      <c r="P183" s="165"/>
      <c r="Q183" s="36">
        <v>190.386</v>
      </c>
      <c r="R183" s="342"/>
      <c r="S183" s="291">
        <f t="shared" si="33"/>
        <v>0.9999789904931983</v>
      </c>
      <c r="T183" s="74"/>
      <c r="U183" s="74"/>
    </row>
    <row r="184" spans="1:21" ht="49.5" customHeight="1">
      <c r="A184" s="26" t="s">
        <v>35</v>
      </c>
      <c r="B184" s="37" t="s">
        <v>448</v>
      </c>
      <c r="C184" s="35">
        <f>F184</f>
        <v>65.24</v>
      </c>
      <c r="D184" s="36"/>
      <c r="E184" s="165"/>
      <c r="F184" s="36">
        <v>65.24</v>
      </c>
      <c r="G184" s="332"/>
      <c r="H184" s="35">
        <f>K184</f>
        <v>65.106</v>
      </c>
      <c r="I184" s="36"/>
      <c r="J184" s="165"/>
      <c r="K184" s="36">
        <v>65.106</v>
      </c>
      <c r="L184" s="165"/>
      <c r="M184" s="291">
        <f t="shared" si="32"/>
        <v>0.9979460453709381</v>
      </c>
      <c r="N184" s="35">
        <f>Q184</f>
        <v>65.106</v>
      </c>
      <c r="O184" s="36"/>
      <c r="P184" s="165"/>
      <c r="Q184" s="36">
        <v>65.106</v>
      </c>
      <c r="R184" s="342"/>
      <c r="S184" s="291">
        <f t="shared" si="33"/>
        <v>0.9979460453709381</v>
      </c>
      <c r="T184" s="74"/>
      <c r="U184" s="74"/>
    </row>
    <row r="185" spans="1:21" ht="18.75" customHeight="1">
      <c r="A185" s="32" t="s">
        <v>125</v>
      </c>
      <c r="B185" s="373" t="s">
        <v>19</v>
      </c>
      <c r="C185" s="225">
        <f>C186+C187+C188+C189+C190+C191+C192+C193+C194+C195+C196</f>
        <v>751.1599999999999</v>
      </c>
      <c r="D185" s="226"/>
      <c r="E185" s="227"/>
      <c r="F185" s="192">
        <f>F186+F187+F188+F189+F190+F191+F192+F193+F194+F195+F196</f>
        <v>751.1599999999999</v>
      </c>
      <c r="G185" s="332"/>
      <c r="H185" s="225">
        <f>H186+H187+H188+H189+H190+H191+H192+H193+H194+H195+H196</f>
        <v>751.1589999999999</v>
      </c>
      <c r="I185" s="226"/>
      <c r="J185" s="227"/>
      <c r="K185" s="192">
        <f>K186+K187+K188+K189+K190+K191+K192+K193+K194+K195+K196</f>
        <v>751.1589999999999</v>
      </c>
      <c r="L185" s="165"/>
      <c r="M185" s="391">
        <f aca="true" t="shared" si="34" ref="M185:M197">H185/C185</f>
        <v>0.9999986687257043</v>
      </c>
      <c r="N185" s="225">
        <f>N186+N187+N188+N189+N190+N191+N192+N193+N194+N195+N196</f>
        <v>751.1589999999999</v>
      </c>
      <c r="O185" s="226"/>
      <c r="P185" s="227"/>
      <c r="Q185" s="192">
        <f>Q186+Q187+Q188+Q189+Q190+Q191+Q192+Q193+Q194+Q195+Q196</f>
        <v>751.1589999999999</v>
      </c>
      <c r="R185" s="342"/>
      <c r="S185" s="391">
        <f aca="true" t="shared" si="35" ref="S185:S197">N185/C185</f>
        <v>0.9999986687257043</v>
      </c>
      <c r="T185" s="74"/>
      <c r="U185" s="74"/>
    </row>
    <row r="186" spans="1:21" ht="52.5" customHeight="1">
      <c r="A186" s="11" t="s">
        <v>37</v>
      </c>
      <c r="B186" s="37" t="s">
        <v>179</v>
      </c>
      <c r="C186" s="35">
        <f aca="true" t="shared" si="36" ref="C186:C199">F186</f>
        <v>150.025</v>
      </c>
      <c r="D186" s="36"/>
      <c r="E186" s="165"/>
      <c r="F186" s="36">
        <v>150.025</v>
      </c>
      <c r="G186" s="332"/>
      <c r="H186" s="35">
        <f aca="true" t="shared" si="37" ref="H186:H196">K186</f>
        <v>150.025</v>
      </c>
      <c r="I186" s="36"/>
      <c r="J186" s="165"/>
      <c r="K186" s="36">
        <v>150.025</v>
      </c>
      <c r="L186" s="165"/>
      <c r="M186" s="289">
        <f t="shared" si="34"/>
        <v>1</v>
      </c>
      <c r="N186" s="35">
        <f aca="true" t="shared" si="38" ref="N186:N196">Q186</f>
        <v>150.025</v>
      </c>
      <c r="O186" s="36"/>
      <c r="P186" s="165"/>
      <c r="Q186" s="36">
        <v>150.025</v>
      </c>
      <c r="R186" s="342"/>
      <c r="S186" s="289">
        <f t="shared" si="35"/>
        <v>1</v>
      </c>
      <c r="T186" s="74"/>
      <c r="U186" s="74"/>
    </row>
    <row r="187" spans="1:21" ht="74.25" customHeight="1">
      <c r="A187" s="26" t="s">
        <v>16</v>
      </c>
      <c r="B187" s="37" t="s">
        <v>180</v>
      </c>
      <c r="C187" s="35">
        <f t="shared" si="36"/>
        <v>70</v>
      </c>
      <c r="D187" s="36"/>
      <c r="E187" s="165"/>
      <c r="F187" s="36">
        <v>70</v>
      </c>
      <c r="G187" s="332"/>
      <c r="H187" s="35">
        <f t="shared" si="37"/>
        <v>70</v>
      </c>
      <c r="I187" s="36"/>
      <c r="J187" s="165"/>
      <c r="K187" s="36">
        <v>70</v>
      </c>
      <c r="L187" s="165"/>
      <c r="M187" s="289">
        <f t="shared" si="34"/>
        <v>1</v>
      </c>
      <c r="N187" s="35">
        <f t="shared" si="38"/>
        <v>70</v>
      </c>
      <c r="O187" s="36"/>
      <c r="P187" s="165"/>
      <c r="Q187" s="36">
        <v>70</v>
      </c>
      <c r="R187" s="342"/>
      <c r="S187" s="289">
        <f t="shared" si="35"/>
        <v>1</v>
      </c>
      <c r="T187" s="74"/>
      <c r="U187" s="74"/>
    </row>
    <row r="188" spans="1:21" ht="46.5" customHeight="1">
      <c r="A188" s="26" t="s">
        <v>35</v>
      </c>
      <c r="B188" s="37" t="s">
        <v>181</v>
      </c>
      <c r="C188" s="35">
        <f t="shared" si="36"/>
        <v>81</v>
      </c>
      <c r="D188" s="36"/>
      <c r="E188" s="165"/>
      <c r="F188" s="36">
        <v>81</v>
      </c>
      <c r="G188" s="332"/>
      <c r="H188" s="35">
        <f t="shared" si="37"/>
        <v>81</v>
      </c>
      <c r="I188" s="36"/>
      <c r="J188" s="165"/>
      <c r="K188" s="36">
        <v>81</v>
      </c>
      <c r="L188" s="165"/>
      <c r="M188" s="289">
        <f t="shared" si="34"/>
        <v>1</v>
      </c>
      <c r="N188" s="35">
        <f t="shared" si="38"/>
        <v>81</v>
      </c>
      <c r="O188" s="36"/>
      <c r="P188" s="165"/>
      <c r="Q188" s="36">
        <v>81</v>
      </c>
      <c r="R188" s="342"/>
      <c r="S188" s="289">
        <f t="shared" si="35"/>
        <v>1</v>
      </c>
      <c r="T188" s="74"/>
      <c r="U188" s="74"/>
    </row>
    <row r="189" spans="1:21" ht="36" customHeight="1">
      <c r="A189" s="26" t="s">
        <v>26</v>
      </c>
      <c r="B189" s="37" t="s">
        <v>427</v>
      </c>
      <c r="C189" s="35">
        <f t="shared" si="36"/>
        <v>51.443</v>
      </c>
      <c r="D189" s="36"/>
      <c r="E189" s="165"/>
      <c r="F189" s="36">
        <v>51.443</v>
      </c>
      <c r="G189" s="332"/>
      <c r="H189" s="35">
        <f t="shared" si="37"/>
        <v>51.443</v>
      </c>
      <c r="I189" s="36"/>
      <c r="J189" s="165"/>
      <c r="K189" s="36">
        <v>51.443</v>
      </c>
      <c r="L189" s="165"/>
      <c r="M189" s="289">
        <f t="shared" si="34"/>
        <v>1</v>
      </c>
      <c r="N189" s="35">
        <f t="shared" si="38"/>
        <v>51.443</v>
      </c>
      <c r="O189" s="36"/>
      <c r="P189" s="165"/>
      <c r="Q189" s="36">
        <v>51.443</v>
      </c>
      <c r="R189" s="342"/>
      <c r="S189" s="289">
        <f t="shared" si="35"/>
        <v>1</v>
      </c>
      <c r="T189" s="74"/>
      <c r="U189" s="74"/>
    </row>
    <row r="190" spans="1:21" ht="36" customHeight="1">
      <c r="A190" s="26" t="s">
        <v>27</v>
      </c>
      <c r="B190" s="37" t="s">
        <v>428</v>
      </c>
      <c r="C190" s="35">
        <f t="shared" si="36"/>
        <v>9</v>
      </c>
      <c r="D190" s="36"/>
      <c r="E190" s="165"/>
      <c r="F190" s="36">
        <v>9</v>
      </c>
      <c r="G190" s="332"/>
      <c r="H190" s="35">
        <f t="shared" si="37"/>
        <v>9</v>
      </c>
      <c r="I190" s="36"/>
      <c r="J190" s="165"/>
      <c r="K190" s="36">
        <v>9</v>
      </c>
      <c r="L190" s="165"/>
      <c r="M190" s="289">
        <f t="shared" si="34"/>
        <v>1</v>
      </c>
      <c r="N190" s="35">
        <f t="shared" si="38"/>
        <v>9</v>
      </c>
      <c r="O190" s="36"/>
      <c r="P190" s="165"/>
      <c r="Q190" s="36">
        <v>9</v>
      </c>
      <c r="R190" s="342"/>
      <c r="S190" s="289">
        <f t="shared" si="35"/>
        <v>1</v>
      </c>
      <c r="T190" s="74"/>
      <c r="U190" s="74"/>
    </row>
    <row r="191" spans="1:21" ht="35.25" customHeight="1">
      <c r="A191" s="26" t="s">
        <v>36</v>
      </c>
      <c r="B191" s="37" t="s">
        <v>429</v>
      </c>
      <c r="C191" s="35">
        <f t="shared" si="36"/>
        <v>99.9</v>
      </c>
      <c r="D191" s="36"/>
      <c r="E191" s="165"/>
      <c r="F191" s="36">
        <v>99.9</v>
      </c>
      <c r="G191" s="332"/>
      <c r="H191" s="35">
        <f>K191</f>
        <v>99.9</v>
      </c>
      <c r="I191" s="36"/>
      <c r="J191" s="165"/>
      <c r="K191" s="36">
        <v>99.9</v>
      </c>
      <c r="L191" s="165"/>
      <c r="M191" s="289">
        <f>H191/C191</f>
        <v>1</v>
      </c>
      <c r="N191" s="35">
        <f>Q191</f>
        <v>99.9</v>
      </c>
      <c r="O191" s="36"/>
      <c r="P191" s="165"/>
      <c r="Q191" s="36">
        <v>99.9</v>
      </c>
      <c r="R191" s="342"/>
      <c r="S191" s="289">
        <f>N191/C191</f>
        <v>1</v>
      </c>
      <c r="T191" s="74"/>
      <c r="U191" s="74"/>
    </row>
    <row r="192" spans="1:21" ht="63" customHeight="1">
      <c r="A192" s="26" t="s">
        <v>93</v>
      </c>
      <c r="B192" s="37" t="s">
        <v>430</v>
      </c>
      <c r="C192" s="35">
        <f t="shared" si="36"/>
        <v>71.121</v>
      </c>
      <c r="D192" s="36"/>
      <c r="E192" s="165"/>
      <c r="F192" s="36">
        <v>71.121</v>
      </c>
      <c r="G192" s="332"/>
      <c r="H192" s="35">
        <f>K192</f>
        <v>71.12</v>
      </c>
      <c r="I192" s="36"/>
      <c r="J192" s="165"/>
      <c r="K192" s="36">
        <v>71.12</v>
      </c>
      <c r="L192" s="165"/>
      <c r="M192" s="289">
        <f>H192/C192</f>
        <v>0.9999859394552947</v>
      </c>
      <c r="N192" s="35">
        <f>Q192</f>
        <v>71.12</v>
      </c>
      <c r="O192" s="36"/>
      <c r="P192" s="165"/>
      <c r="Q192" s="36">
        <v>71.12</v>
      </c>
      <c r="R192" s="342"/>
      <c r="S192" s="289">
        <f>N192/C192</f>
        <v>0.9999859394552947</v>
      </c>
      <c r="T192" s="74"/>
      <c r="U192" s="74"/>
    </row>
    <row r="193" spans="1:21" ht="34.5" customHeight="1">
      <c r="A193" s="26" t="s">
        <v>59</v>
      </c>
      <c r="B193" s="37" t="s">
        <v>431</v>
      </c>
      <c r="C193" s="35">
        <f t="shared" si="36"/>
        <v>15</v>
      </c>
      <c r="D193" s="36"/>
      <c r="E193" s="165"/>
      <c r="F193" s="36">
        <v>15</v>
      </c>
      <c r="G193" s="332"/>
      <c r="H193" s="35">
        <f>K193</f>
        <v>15</v>
      </c>
      <c r="I193" s="36"/>
      <c r="J193" s="165"/>
      <c r="K193" s="36">
        <v>15</v>
      </c>
      <c r="L193" s="165"/>
      <c r="M193" s="289">
        <f>H193/C193</f>
        <v>1</v>
      </c>
      <c r="N193" s="35">
        <f>Q193</f>
        <v>15</v>
      </c>
      <c r="O193" s="36"/>
      <c r="P193" s="165"/>
      <c r="Q193" s="36">
        <v>15</v>
      </c>
      <c r="R193" s="342"/>
      <c r="S193" s="289">
        <f>N193/C193</f>
        <v>1</v>
      </c>
      <c r="T193" s="74"/>
      <c r="U193" s="74"/>
    </row>
    <row r="194" spans="1:21" ht="39" customHeight="1">
      <c r="A194" s="26" t="s">
        <v>95</v>
      </c>
      <c r="B194" s="37" t="s">
        <v>432</v>
      </c>
      <c r="C194" s="35">
        <f t="shared" si="36"/>
        <v>73.929</v>
      </c>
      <c r="D194" s="36"/>
      <c r="E194" s="165"/>
      <c r="F194" s="36">
        <v>73.929</v>
      </c>
      <c r="G194" s="332"/>
      <c r="H194" s="35">
        <f t="shared" si="37"/>
        <v>73.929</v>
      </c>
      <c r="I194" s="36"/>
      <c r="J194" s="165"/>
      <c r="K194" s="36">
        <v>73.929</v>
      </c>
      <c r="L194" s="165"/>
      <c r="M194" s="289">
        <f t="shared" si="34"/>
        <v>1</v>
      </c>
      <c r="N194" s="35">
        <f t="shared" si="38"/>
        <v>73.929</v>
      </c>
      <c r="O194" s="36"/>
      <c r="P194" s="165"/>
      <c r="Q194" s="36">
        <v>73.929</v>
      </c>
      <c r="R194" s="342"/>
      <c r="S194" s="289">
        <f t="shared" si="35"/>
        <v>1</v>
      </c>
      <c r="T194" s="74"/>
      <c r="U194" s="74"/>
    </row>
    <row r="195" spans="1:21" ht="36" customHeight="1">
      <c r="A195" s="26" t="s">
        <v>34</v>
      </c>
      <c r="B195" s="37" t="s">
        <v>433</v>
      </c>
      <c r="C195" s="35">
        <f t="shared" si="36"/>
        <v>39.742</v>
      </c>
      <c r="D195" s="36"/>
      <c r="E195" s="165"/>
      <c r="F195" s="36">
        <v>39.742</v>
      </c>
      <c r="G195" s="332"/>
      <c r="H195" s="35">
        <f>K195</f>
        <v>39.742</v>
      </c>
      <c r="I195" s="36"/>
      <c r="J195" s="165"/>
      <c r="K195" s="36">
        <v>39.742</v>
      </c>
      <c r="L195" s="165"/>
      <c r="M195" s="289">
        <f>H195/C195</f>
        <v>1</v>
      </c>
      <c r="N195" s="35">
        <f>Q195</f>
        <v>39.742</v>
      </c>
      <c r="O195" s="36"/>
      <c r="P195" s="165"/>
      <c r="Q195" s="36">
        <v>39.742</v>
      </c>
      <c r="R195" s="342"/>
      <c r="S195" s="289">
        <f>N195/C195</f>
        <v>1</v>
      </c>
      <c r="T195" s="74"/>
      <c r="U195" s="74"/>
    </row>
    <row r="196" spans="1:21" ht="47.25" customHeight="1">
      <c r="A196" s="26" t="s">
        <v>21</v>
      </c>
      <c r="B196" s="37" t="s">
        <v>182</v>
      </c>
      <c r="C196" s="35">
        <f t="shared" si="36"/>
        <v>90</v>
      </c>
      <c r="D196" s="36"/>
      <c r="E196" s="165"/>
      <c r="F196" s="36">
        <v>90</v>
      </c>
      <c r="G196" s="332"/>
      <c r="H196" s="35">
        <f t="shared" si="37"/>
        <v>90</v>
      </c>
      <c r="I196" s="36"/>
      <c r="J196" s="165"/>
      <c r="K196" s="36">
        <v>90</v>
      </c>
      <c r="L196" s="165"/>
      <c r="M196" s="289">
        <f t="shared" si="34"/>
        <v>1</v>
      </c>
      <c r="N196" s="35">
        <f t="shared" si="38"/>
        <v>90</v>
      </c>
      <c r="O196" s="36"/>
      <c r="P196" s="165"/>
      <c r="Q196" s="36">
        <v>90</v>
      </c>
      <c r="R196" s="392"/>
      <c r="S196" s="291">
        <f t="shared" si="35"/>
        <v>1</v>
      </c>
      <c r="T196" s="74"/>
      <c r="U196" s="74"/>
    </row>
    <row r="197" spans="1:21" ht="29.25" customHeight="1">
      <c r="A197" s="32" t="s">
        <v>414</v>
      </c>
      <c r="B197" s="373" t="s">
        <v>413</v>
      </c>
      <c r="C197" s="225">
        <f>C198+C199</f>
        <v>238.5</v>
      </c>
      <c r="D197" s="226"/>
      <c r="E197" s="227"/>
      <c r="F197" s="192">
        <f>F198+F199</f>
        <v>238.5</v>
      </c>
      <c r="G197" s="332"/>
      <c r="H197" s="225">
        <f>H198+H199</f>
        <v>238.496</v>
      </c>
      <c r="I197" s="226"/>
      <c r="J197" s="227"/>
      <c r="K197" s="192">
        <f>K198+K199</f>
        <v>238.496</v>
      </c>
      <c r="L197" s="165"/>
      <c r="M197" s="391">
        <f t="shared" si="34"/>
        <v>0.9999832285115304</v>
      </c>
      <c r="N197" s="225">
        <f>N198+N199</f>
        <v>238.496</v>
      </c>
      <c r="O197" s="226"/>
      <c r="P197" s="227"/>
      <c r="Q197" s="192">
        <f>Q198+Q199</f>
        <v>238.496</v>
      </c>
      <c r="R197" s="342"/>
      <c r="S197" s="278">
        <f t="shared" si="35"/>
        <v>0.9999832285115304</v>
      </c>
      <c r="T197" s="74"/>
      <c r="U197" s="74"/>
    </row>
    <row r="198" spans="1:21" ht="64.5" customHeight="1">
      <c r="A198" s="26" t="s">
        <v>37</v>
      </c>
      <c r="B198" s="37" t="s">
        <v>415</v>
      </c>
      <c r="C198" s="35">
        <f t="shared" si="36"/>
        <v>225</v>
      </c>
      <c r="D198" s="36"/>
      <c r="E198" s="165"/>
      <c r="F198" s="36">
        <v>225</v>
      </c>
      <c r="G198" s="332"/>
      <c r="H198" s="35">
        <f>K198</f>
        <v>224.996</v>
      </c>
      <c r="I198" s="36"/>
      <c r="J198" s="165"/>
      <c r="K198" s="36">
        <v>224.996</v>
      </c>
      <c r="L198" s="165"/>
      <c r="M198" s="289">
        <f aca="true" t="shared" si="39" ref="M198:M203">H198/C198</f>
        <v>0.9999822222222222</v>
      </c>
      <c r="N198" s="35">
        <f>Q198</f>
        <v>224.996</v>
      </c>
      <c r="O198" s="36"/>
      <c r="P198" s="165"/>
      <c r="Q198" s="36">
        <v>224.996</v>
      </c>
      <c r="R198" s="342"/>
      <c r="S198" s="289">
        <f aca="true" t="shared" si="40" ref="S198:S203">N198/C198</f>
        <v>0.9999822222222222</v>
      </c>
      <c r="T198" s="74"/>
      <c r="U198" s="74"/>
    </row>
    <row r="199" spans="1:21" ht="38.25" customHeight="1" thickBot="1">
      <c r="A199" s="158" t="s">
        <v>16</v>
      </c>
      <c r="B199" s="110" t="s">
        <v>416</v>
      </c>
      <c r="C199" s="35">
        <f t="shared" si="36"/>
        <v>13.5</v>
      </c>
      <c r="D199" s="96"/>
      <c r="E199" s="166"/>
      <c r="F199" s="96">
        <v>13.5</v>
      </c>
      <c r="G199" s="397"/>
      <c r="H199" s="35">
        <f>K199</f>
        <v>13.5</v>
      </c>
      <c r="I199" s="36"/>
      <c r="J199" s="165"/>
      <c r="K199" s="96">
        <v>13.5</v>
      </c>
      <c r="L199" s="165"/>
      <c r="M199" s="289">
        <f t="shared" si="39"/>
        <v>1</v>
      </c>
      <c r="N199" s="35">
        <f>Q199</f>
        <v>13.5</v>
      </c>
      <c r="O199" s="36"/>
      <c r="P199" s="165"/>
      <c r="Q199" s="96">
        <v>13.5</v>
      </c>
      <c r="R199" s="342"/>
      <c r="S199" s="289">
        <f t="shared" si="40"/>
        <v>1</v>
      </c>
      <c r="T199" s="74"/>
      <c r="U199" s="74"/>
    </row>
    <row r="200" spans="1:21" ht="76.5" customHeight="1" thickBot="1">
      <c r="A200" s="18" t="s">
        <v>15</v>
      </c>
      <c r="B200" s="259" t="s">
        <v>224</v>
      </c>
      <c r="C200" s="53">
        <f>C201+C204</f>
        <v>8307.405999999999</v>
      </c>
      <c r="D200" s="33"/>
      <c r="E200" s="40"/>
      <c r="F200" s="33">
        <f>F201+F204</f>
        <v>8307.405999999999</v>
      </c>
      <c r="G200" s="374"/>
      <c r="H200" s="53">
        <f>H201+H204</f>
        <v>8278.053</v>
      </c>
      <c r="I200" s="33"/>
      <c r="J200" s="40"/>
      <c r="K200" s="33">
        <f>K201+K204</f>
        <v>8278.053</v>
      </c>
      <c r="L200" s="54"/>
      <c r="M200" s="283">
        <f t="shared" si="39"/>
        <v>0.9964666467486963</v>
      </c>
      <c r="N200" s="53">
        <f>N201+N204</f>
        <v>8278.053</v>
      </c>
      <c r="O200" s="33"/>
      <c r="P200" s="40"/>
      <c r="Q200" s="33">
        <f>Q201+Q204</f>
        <v>8278.053</v>
      </c>
      <c r="R200" s="375"/>
      <c r="S200" s="283">
        <f t="shared" si="40"/>
        <v>0.9964666467486963</v>
      </c>
      <c r="T200" s="74"/>
      <c r="U200" s="74"/>
    </row>
    <row r="201" spans="1:21" ht="39.75" customHeight="1">
      <c r="A201" s="153" t="s">
        <v>127</v>
      </c>
      <c r="B201" s="275" t="s">
        <v>12</v>
      </c>
      <c r="C201" s="129">
        <f>C202+C203</f>
        <v>8157.406</v>
      </c>
      <c r="D201" s="107"/>
      <c r="E201" s="108"/>
      <c r="F201" s="107">
        <f>F202+F203</f>
        <v>8157.406</v>
      </c>
      <c r="G201" s="376"/>
      <c r="H201" s="129">
        <f>H202+H203</f>
        <v>8128.053</v>
      </c>
      <c r="I201" s="107"/>
      <c r="J201" s="108"/>
      <c r="K201" s="107">
        <f>K202+K203</f>
        <v>8128.053</v>
      </c>
      <c r="L201" s="93"/>
      <c r="M201" s="278">
        <f t="shared" si="39"/>
        <v>0.9964016747480755</v>
      </c>
      <c r="N201" s="129">
        <f>N202+N203</f>
        <v>8128.053</v>
      </c>
      <c r="O201" s="107"/>
      <c r="P201" s="108"/>
      <c r="Q201" s="107">
        <f>Q202+Q203</f>
        <v>8128.053</v>
      </c>
      <c r="R201" s="353"/>
      <c r="S201" s="278">
        <f t="shared" si="40"/>
        <v>0.9964016747480755</v>
      </c>
      <c r="T201" s="74"/>
      <c r="U201" s="74"/>
    </row>
    <row r="202" spans="1:21" ht="71.25" customHeight="1">
      <c r="A202" s="11" t="s">
        <v>38</v>
      </c>
      <c r="B202" s="104" t="s">
        <v>160</v>
      </c>
      <c r="C202" s="91">
        <f>F202</f>
        <v>7927.406</v>
      </c>
      <c r="D202" s="34"/>
      <c r="E202" s="34"/>
      <c r="F202" s="34">
        <v>7927.406</v>
      </c>
      <c r="G202" s="394"/>
      <c r="H202" s="91">
        <f>K202</f>
        <v>7927.4</v>
      </c>
      <c r="I202" s="34"/>
      <c r="J202" s="34"/>
      <c r="K202" s="34">
        <v>7927.4</v>
      </c>
      <c r="L202" s="142"/>
      <c r="M202" s="291">
        <f t="shared" si="39"/>
        <v>0.9999992431319904</v>
      </c>
      <c r="N202" s="91">
        <f>Q202</f>
        <v>7927.4</v>
      </c>
      <c r="O202" s="34"/>
      <c r="P202" s="34"/>
      <c r="Q202" s="34">
        <v>7927.4</v>
      </c>
      <c r="R202" s="345"/>
      <c r="S202" s="291">
        <f t="shared" si="40"/>
        <v>0.9999992431319904</v>
      </c>
      <c r="T202" s="74"/>
      <c r="U202" s="74"/>
    </row>
    <row r="203" spans="1:21" ht="62.25" customHeight="1">
      <c r="A203" s="11" t="s">
        <v>39</v>
      </c>
      <c r="B203" s="88" t="s">
        <v>112</v>
      </c>
      <c r="C203" s="35">
        <f>E203+F203</f>
        <v>230</v>
      </c>
      <c r="D203" s="34"/>
      <c r="E203" s="34"/>
      <c r="F203" s="34">
        <v>230</v>
      </c>
      <c r="G203" s="394"/>
      <c r="H203" s="91">
        <f>J203+K203</f>
        <v>200.653</v>
      </c>
      <c r="I203" s="34"/>
      <c r="J203" s="34"/>
      <c r="K203" s="34">
        <v>200.653</v>
      </c>
      <c r="L203" s="142"/>
      <c r="M203" s="291">
        <f t="shared" si="39"/>
        <v>0.8724043478260869</v>
      </c>
      <c r="N203" s="91">
        <f>P203+Q203</f>
        <v>200.653</v>
      </c>
      <c r="O203" s="34"/>
      <c r="P203" s="34"/>
      <c r="Q203" s="34">
        <v>200.653</v>
      </c>
      <c r="R203" s="345"/>
      <c r="S203" s="291">
        <f t="shared" si="40"/>
        <v>0.8724043478260869</v>
      </c>
      <c r="T203" s="74"/>
      <c r="U203" s="74"/>
    </row>
    <row r="204" spans="1:21" ht="39" customHeight="1">
      <c r="A204" s="32" t="s">
        <v>116</v>
      </c>
      <c r="B204" s="373" t="s">
        <v>62</v>
      </c>
      <c r="C204" s="223">
        <f>C205</f>
        <v>150</v>
      </c>
      <c r="D204" s="226"/>
      <c r="E204" s="226"/>
      <c r="F204" s="226">
        <f>F205</f>
        <v>150</v>
      </c>
      <c r="G204" s="126"/>
      <c r="H204" s="223">
        <f>H205</f>
        <v>150</v>
      </c>
      <c r="I204" s="226"/>
      <c r="J204" s="226"/>
      <c r="K204" s="226">
        <f>K205</f>
        <v>150</v>
      </c>
      <c r="L204" s="136"/>
      <c r="M204" s="391">
        <f aca="true" t="shared" si="41" ref="M204:M209">H204/C204</f>
        <v>1</v>
      </c>
      <c r="N204" s="223">
        <f>N205</f>
        <v>150</v>
      </c>
      <c r="O204" s="226"/>
      <c r="P204" s="226"/>
      <c r="Q204" s="226">
        <f>Q205</f>
        <v>150</v>
      </c>
      <c r="R204" s="342"/>
      <c r="S204" s="391">
        <f aca="true" t="shared" si="42" ref="S204:S209">N204/C204</f>
        <v>1</v>
      </c>
      <c r="T204" s="74"/>
      <c r="U204" s="74"/>
    </row>
    <row r="205" spans="1:21" ht="52.5" customHeight="1" thickBot="1">
      <c r="A205" s="398" t="s">
        <v>37</v>
      </c>
      <c r="B205" s="111" t="s">
        <v>7</v>
      </c>
      <c r="C205" s="35">
        <f>D205+E205+F205</f>
        <v>150</v>
      </c>
      <c r="D205" s="228"/>
      <c r="E205" s="228"/>
      <c r="F205" s="228">
        <v>150</v>
      </c>
      <c r="G205" s="395"/>
      <c r="H205" s="35">
        <f>I205+J205+K205</f>
        <v>150</v>
      </c>
      <c r="I205" s="228"/>
      <c r="J205" s="228"/>
      <c r="K205" s="228">
        <v>150</v>
      </c>
      <c r="L205" s="399"/>
      <c r="M205" s="291">
        <f t="shared" si="41"/>
        <v>1</v>
      </c>
      <c r="N205" s="35">
        <f>O205+P205+Q205</f>
        <v>150</v>
      </c>
      <c r="O205" s="228"/>
      <c r="P205" s="228"/>
      <c r="Q205" s="228">
        <v>150</v>
      </c>
      <c r="R205" s="400"/>
      <c r="S205" s="291">
        <f t="shared" si="42"/>
        <v>1</v>
      </c>
      <c r="T205" s="74"/>
      <c r="U205" s="74"/>
    </row>
    <row r="206" spans="1:21" ht="55.5" customHeight="1" thickBot="1">
      <c r="A206" s="19" t="s">
        <v>40</v>
      </c>
      <c r="B206" s="259" t="s">
        <v>211</v>
      </c>
      <c r="C206" s="53">
        <f>C207+C208+C209</f>
        <v>1534.804</v>
      </c>
      <c r="D206" s="40"/>
      <c r="E206" s="40">
        <f>E207+E208+E209</f>
        <v>99.3</v>
      </c>
      <c r="F206" s="33">
        <f>F207+F208+F209</f>
        <v>1435.504</v>
      </c>
      <c r="G206" s="374"/>
      <c r="H206" s="53">
        <f>H207+H208+H209</f>
        <v>1508.3759999999997</v>
      </c>
      <c r="I206" s="40"/>
      <c r="J206" s="40">
        <f>J207+J208+J209</f>
        <v>99.3</v>
      </c>
      <c r="K206" s="33">
        <f>K207+K208+K209</f>
        <v>1409.076</v>
      </c>
      <c r="L206" s="54"/>
      <c r="M206" s="283">
        <f t="shared" si="41"/>
        <v>0.9827808632242291</v>
      </c>
      <c r="N206" s="53">
        <f>N207+N208+N209</f>
        <v>1447.626</v>
      </c>
      <c r="O206" s="40"/>
      <c r="P206" s="40">
        <f>P207+P208+P209</f>
        <v>99.3</v>
      </c>
      <c r="Q206" s="33">
        <f>Q207+Q208+Q209</f>
        <v>1348.326</v>
      </c>
      <c r="R206" s="375"/>
      <c r="S206" s="283">
        <f t="shared" si="42"/>
        <v>0.9431992619253011</v>
      </c>
      <c r="T206" s="74"/>
      <c r="U206" s="74"/>
    </row>
    <row r="207" spans="1:21" ht="51.75" customHeight="1">
      <c r="A207" s="11" t="s">
        <v>37</v>
      </c>
      <c r="B207" s="109" t="s">
        <v>161</v>
      </c>
      <c r="C207" s="141">
        <f>F207</f>
        <v>384</v>
      </c>
      <c r="D207" s="142"/>
      <c r="E207" s="142"/>
      <c r="F207" s="34">
        <v>384</v>
      </c>
      <c r="G207" s="394"/>
      <c r="H207" s="35">
        <f>K207</f>
        <v>362.784</v>
      </c>
      <c r="I207" s="36"/>
      <c r="J207" s="36"/>
      <c r="K207" s="36">
        <v>362.784</v>
      </c>
      <c r="L207" s="36"/>
      <c r="M207" s="291">
        <f>H207/C207</f>
        <v>0.94475</v>
      </c>
      <c r="N207" s="35">
        <f>Q207</f>
        <v>362.784</v>
      </c>
      <c r="O207" s="36"/>
      <c r="P207" s="36"/>
      <c r="Q207" s="36">
        <v>362.784</v>
      </c>
      <c r="R207" s="342"/>
      <c r="S207" s="291">
        <f>N207/C207</f>
        <v>0.94475</v>
      </c>
      <c r="T207" s="74"/>
      <c r="U207" s="74"/>
    </row>
    <row r="208" spans="1:21" ht="72" customHeight="1">
      <c r="A208" s="11" t="s">
        <v>16</v>
      </c>
      <c r="B208" s="109" t="s">
        <v>162</v>
      </c>
      <c r="C208" s="141">
        <f>F208</f>
        <v>486.728</v>
      </c>
      <c r="D208" s="142"/>
      <c r="E208" s="142"/>
      <c r="F208" s="34">
        <v>486.728</v>
      </c>
      <c r="G208" s="394"/>
      <c r="H208" s="35">
        <f>K208</f>
        <v>481.958</v>
      </c>
      <c r="I208" s="36"/>
      <c r="J208" s="36"/>
      <c r="K208" s="36">
        <v>481.958</v>
      </c>
      <c r="L208" s="36"/>
      <c r="M208" s="291">
        <f>H208/C208</f>
        <v>0.9901998652224652</v>
      </c>
      <c r="N208" s="35">
        <f>Q208</f>
        <v>481.958</v>
      </c>
      <c r="O208" s="36"/>
      <c r="P208" s="36"/>
      <c r="Q208" s="36">
        <v>481.958</v>
      </c>
      <c r="R208" s="342"/>
      <c r="S208" s="291">
        <f>N208/C208</f>
        <v>0.9901998652224652</v>
      </c>
      <c r="T208" s="74"/>
      <c r="U208" s="74"/>
    </row>
    <row r="209" spans="1:21" ht="38.25" customHeight="1">
      <c r="A209" s="10" t="s">
        <v>35</v>
      </c>
      <c r="B209" s="88" t="s">
        <v>163</v>
      </c>
      <c r="C209" s="35">
        <f>E209+F209</f>
        <v>664.0759999999999</v>
      </c>
      <c r="D209" s="165"/>
      <c r="E209" s="165">
        <v>99.3</v>
      </c>
      <c r="F209" s="36">
        <v>564.776</v>
      </c>
      <c r="G209" s="165"/>
      <c r="H209" s="35">
        <f>K209+J209</f>
        <v>663.6339999999999</v>
      </c>
      <c r="I209" s="165"/>
      <c r="J209" s="165">
        <v>99.3</v>
      </c>
      <c r="K209" s="36">
        <v>564.334</v>
      </c>
      <c r="L209" s="165"/>
      <c r="M209" s="289">
        <f t="shared" si="41"/>
        <v>0.9993344135309814</v>
      </c>
      <c r="N209" s="35">
        <f>Q209+P209</f>
        <v>602.884</v>
      </c>
      <c r="O209" s="165"/>
      <c r="P209" s="165">
        <v>99.3</v>
      </c>
      <c r="Q209" s="36">
        <v>503.584</v>
      </c>
      <c r="R209" s="342"/>
      <c r="S209" s="289">
        <f t="shared" si="42"/>
        <v>0.9078539203344197</v>
      </c>
      <c r="T209" s="74"/>
      <c r="U209" s="74"/>
    </row>
    <row r="210" spans="1:21" ht="101.25" customHeight="1" thickBot="1">
      <c r="A210" s="25" t="s">
        <v>32</v>
      </c>
      <c r="B210" s="440" t="s">
        <v>136</v>
      </c>
      <c r="C210" s="58">
        <f>C211+C212</f>
        <v>780</v>
      </c>
      <c r="D210" s="59"/>
      <c r="E210" s="60"/>
      <c r="F210" s="61">
        <f>F211+F212</f>
        <v>780</v>
      </c>
      <c r="G210" s="267"/>
      <c r="H210" s="58">
        <f>H211+H212</f>
        <v>780</v>
      </c>
      <c r="I210" s="59"/>
      <c r="J210" s="60"/>
      <c r="K210" s="61">
        <f>K211+K212</f>
        <v>780</v>
      </c>
      <c r="L210" s="60"/>
      <c r="M210" s="319">
        <f aca="true" t="shared" si="43" ref="M210:M220">H210/C210</f>
        <v>1</v>
      </c>
      <c r="N210" s="58">
        <f>N211+N212</f>
        <v>780</v>
      </c>
      <c r="O210" s="59"/>
      <c r="P210" s="60"/>
      <c r="Q210" s="61">
        <f>Q211+Q212</f>
        <v>780</v>
      </c>
      <c r="R210" s="355"/>
      <c r="S210" s="319">
        <f aca="true" t="shared" si="44" ref="S210:S225">N210/C210</f>
        <v>1</v>
      </c>
      <c r="T210" s="74"/>
      <c r="U210" s="74"/>
    </row>
    <row r="211" spans="1:21" ht="40.5" customHeight="1">
      <c r="A211" s="11" t="s">
        <v>37</v>
      </c>
      <c r="B211" s="109" t="s">
        <v>110</v>
      </c>
      <c r="C211" s="91">
        <f>F211</f>
        <v>100</v>
      </c>
      <c r="D211" s="34"/>
      <c r="E211" s="34"/>
      <c r="F211" s="34">
        <v>100</v>
      </c>
      <c r="G211" s="394"/>
      <c r="H211" s="91">
        <f>K211</f>
        <v>100</v>
      </c>
      <c r="I211" s="34"/>
      <c r="J211" s="34"/>
      <c r="K211" s="34">
        <v>100</v>
      </c>
      <c r="L211" s="142"/>
      <c r="M211" s="305">
        <f t="shared" si="43"/>
        <v>1</v>
      </c>
      <c r="N211" s="258">
        <f>Q211</f>
        <v>100</v>
      </c>
      <c r="O211" s="34"/>
      <c r="P211" s="34"/>
      <c r="Q211" s="34">
        <v>100</v>
      </c>
      <c r="R211" s="345"/>
      <c r="S211" s="305">
        <f t="shared" si="44"/>
        <v>1</v>
      </c>
      <c r="T211" s="74"/>
      <c r="U211" s="74"/>
    </row>
    <row r="212" spans="1:21" ht="48" customHeight="1">
      <c r="A212" s="10" t="s">
        <v>16</v>
      </c>
      <c r="B212" s="37" t="s">
        <v>131</v>
      </c>
      <c r="C212" s="35">
        <f>F212</f>
        <v>680</v>
      </c>
      <c r="D212" s="36"/>
      <c r="E212" s="36"/>
      <c r="F212" s="36">
        <v>680</v>
      </c>
      <c r="G212" s="332"/>
      <c r="H212" s="222">
        <f>K212</f>
        <v>680</v>
      </c>
      <c r="I212" s="36"/>
      <c r="J212" s="36"/>
      <c r="K212" s="36">
        <v>680</v>
      </c>
      <c r="L212" s="165"/>
      <c r="M212" s="289">
        <f t="shared" si="43"/>
        <v>1</v>
      </c>
      <c r="N212" s="222">
        <f>Q212</f>
        <v>680</v>
      </c>
      <c r="O212" s="36"/>
      <c r="P212" s="36"/>
      <c r="Q212" s="36">
        <v>680</v>
      </c>
      <c r="R212" s="342"/>
      <c r="S212" s="289">
        <f t="shared" si="44"/>
        <v>1</v>
      </c>
      <c r="T212" s="74"/>
      <c r="U212" s="74"/>
    </row>
    <row r="213" spans="1:21" ht="70.5" customHeight="1" thickBot="1">
      <c r="A213" s="117" t="s">
        <v>55</v>
      </c>
      <c r="B213" s="401" t="s">
        <v>270</v>
      </c>
      <c r="C213" s="266">
        <f>C214+C215+C216+C217</f>
        <v>571.6</v>
      </c>
      <c r="D213" s="59"/>
      <c r="E213" s="266">
        <f>E214+E215+E216</f>
        <v>199</v>
      </c>
      <c r="F213" s="266">
        <f>F214+F215+F216+F217</f>
        <v>372.6</v>
      </c>
      <c r="G213" s="267"/>
      <c r="H213" s="266">
        <f>H214+H215+H216+H217</f>
        <v>430.126</v>
      </c>
      <c r="I213" s="59"/>
      <c r="J213" s="266">
        <f>J214+J215+J216</f>
        <v>99.255</v>
      </c>
      <c r="K213" s="266">
        <f>K214+K215+K216+K217</f>
        <v>330.871</v>
      </c>
      <c r="L213" s="402"/>
      <c r="M213" s="319">
        <f t="shared" si="43"/>
        <v>0.7524947515745276</v>
      </c>
      <c r="N213" s="268">
        <f>N214+N215+N216+N217</f>
        <v>430.126</v>
      </c>
      <c r="O213" s="59"/>
      <c r="P213" s="266">
        <f>P214+P215+P216</f>
        <v>99.255</v>
      </c>
      <c r="Q213" s="266">
        <f>Q214+Q215+Q216+Q217</f>
        <v>330.871</v>
      </c>
      <c r="R213" s="355"/>
      <c r="S213" s="319">
        <f t="shared" si="44"/>
        <v>0.7524947515745276</v>
      </c>
      <c r="T213" s="74"/>
      <c r="U213" s="74"/>
    </row>
    <row r="214" spans="1:21" ht="61.5" customHeight="1">
      <c r="A214" s="10" t="s">
        <v>37</v>
      </c>
      <c r="B214" s="112" t="s">
        <v>134</v>
      </c>
      <c r="C214" s="56">
        <f>F214</f>
        <v>18.51</v>
      </c>
      <c r="D214" s="57"/>
      <c r="E214" s="57"/>
      <c r="F214" s="57">
        <v>18.51</v>
      </c>
      <c r="G214" s="376"/>
      <c r="H214" s="56">
        <f>K214</f>
        <v>18.51</v>
      </c>
      <c r="I214" s="57"/>
      <c r="J214" s="57"/>
      <c r="K214" s="57">
        <v>18.51</v>
      </c>
      <c r="L214" s="93"/>
      <c r="M214" s="305">
        <f>H214/C214</f>
        <v>1</v>
      </c>
      <c r="N214" s="91">
        <f>Q214</f>
        <v>18.51</v>
      </c>
      <c r="O214" s="34"/>
      <c r="P214" s="34"/>
      <c r="Q214" s="57">
        <v>18.51</v>
      </c>
      <c r="R214" s="345"/>
      <c r="S214" s="291">
        <f t="shared" si="44"/>
        <v>1</v>
      </c>
      <c r="T214" s="74"/>
      <c r="U214" s="74"/>
    </row>
    <row r="215" spans="1:21" ht="51.75" customHeight="1">
      <c r="A215" s="10" t="s">
        <v>16</v>
      </c>
      <c r="B215" s="37" t="s">
        <v>135</v>
      </c>
      <c r="C215" s="35">
        <f>F215</f>
        <v>100</v>
      </c>
      <c r="D215" s="36"/>
      <c r="E215" s="165"/>
      <c r="F215" s="36">
        <v>100</v>
      </c>
      <c r="G215" s="332"/>
      <c r="H215" s="91">
        <f>K215</f>
        <v>59.016</v>
      </c>
      <c r="I215" s="34"/>
      <c r="J215" s="34"/>
      <c r="K215" s="34">
        <v>59.016</v>
      </c>
      <c r="L215" s="142"/>
      <c r="M215" s="291">
        <f t="shared" si="43"/>
        <v>0.59016</v>
      </c>
      <c r="N215" s="91">
        <f>Q215</f>
        <v>59.016</v>
      </c>
      <c r="O215" s="34"/>
      <c r="P215" s="34"/>
      <c r="Q215" s="34">
        <v>59.016</v>
      </c>
      <c r="R215" s="345"/>
      <c r="S215" s="291">
        <f>N215/C215</f>
        <v>0.59016</v>
      </c>
      <c r="T215" s="74"/>
      <c r="U215" s="74"/>
    </row>
    <row r="216" spans="1:21" ht="76.5" customHeight="1">
      <c r="A216" s="10" t="s">
        <v>35</v>
      </c>
      <c r="B216" s="37" t="s">
        <v>221</v>
      </c>
      <c r="C216" s="35">
        <f>E216+F216</f>
        <v>200.49</v>
      </c>
      <c r="D216" s="36"/>
      <c r="E216" s="165">
        <v>199</v>
      </c>
      <c r="F216" s="36">
        <v>1.49</v>
      </c>
      <c r="G216" s="332"/>
      <c r="H216" s="35">
        <f>K216+J216</f>
        <v>100</v>
      </c>
      <c r="I216" s="36"/>
      <c r="J216" s="36">
        <v>99.255</v>
      </c>
      <c r="K216" s="36">
        <v>0.745</v>
      </c>
      <c r="L216" s="165"/>
      <c r="M216" s="289">
        <f>H216/C216</f>
        <v>0.49877799391490846</v>
      </c>
      <c r="N216" s="35">
        <f>Q216+P216</f>
        <v>100</v>
      </c>
      <c r="O216" s="36"/>
      <c r="P216" s="36">
        <v>99.255</v>
      </c>
      <c r="Q216" s="36">
        <v>0.745</v>
      </c>
      <c r="R216" s="342"/>
      <c r="S216" s="289">
        <f>N216/C216</f>
        <v>0.49877799391490846</v>
      </c>
      <c r="T216" s="74"/>
      <c r="U216" s="74"/>
    </row>
    <row r="217" spans="1:21" ht="87" customHeight="1">
      <c r="A217" s="10" t="s">
        <v>26</v>
      </c>
      <c r="B217" s="37" t="s">
        <v>227</v>
      </c>
      <c r="C217" s="35">
        <f>E217+F217</f>
        <v>252.6</v>
      </c>
      <c r="D217" s="36"/>
      <c r="E217" s="165"/>
      <c r="F217" s="36">
        <v>252.6</v>
      </c>
      <c r="G217" s="332"/>
      <c r="H217" s="35">
        <f>K217</f>
        <v>252.6</v>
      </c>
      <c r="I217" s="36"/>
      <c r="J217" s="36"/>
      <c r="K217" s="36">
        <v>252.6</v>
      </c>
      <c r="L217" s="165"/>
      <c r="M217" s="289">
        <f>H217/C217</f>
        <v>1</v>
      </c>
      <c r="N217" s="35">
        <f>Q217</f>
        <v>252.6</v>
      </c>
      <c r="O217" s="36"/>
      <c r="P217" s="36"/>
      <c r="Q217" s="36">
        <v>252.6</v>
      </c>
      <c r="R217" s="342"/>
      <c r="S217" s="289">
        <f>N217/C217</f>
        <v>1</v>
      </c>
      <c r="T217" s="74"/>
      <c r="U217" s="74"/>
    </row>
    <row r="218" spans="1:21" ht="120" customHeight="1" thickBot="1">
      <c r="A218" s="25" t="s">
        <v>56</v>
      </c>
      <c r="B218" s="401" t="s">
        <v>146</v>
      </c>
      <c r="C218" s="58">
        <f>C219+C220</f>
        <v>350</v>
      </c>
      <c r="D218" s="59"/>
      <c r="E218" s="60"/>
      <c r="F218" s="61">
        <f>F219+F220</f>
        <v>350</v>
      </c>
      <c r="G218" s="403"/>
      <c r="H218" s="58">
        <f>H219+H220</f>
        <v>345.499</v>
      </c>
      <c r="I218" s="59"/>
      <c r="J218" s="60"/>
      <c r="K218" s="61">
        <f>K219+K220</f>
        <v>345.499</v>
      </c>
      <c r="L218" s="60"/>
      <c r="M218" s="319">
        <f t="shared" si="43"/>
        <v>0.98714</v>
      </c>
      <c r="N218" s="58">
        <f>N219+N220</f>
        <v>345.499</v>
      </c>
      <c r="O218" s="59"/>
      <c r="P218" s="60"/>
      <c r="Q218" s="61">
        <f>Q219+Q220</f>
        <v>345.499</v>
      </c>
      <c r="R218" s="355"/>
      <c r="S218" s="319">
        <f t="shared" si="44"/>
        <v>0.98714</v>
      </c>
      <c r="T218" s="74"/>
      <c r="U218" s="74"/>
    </row>
    <row r="219" spans="1:21" ht="42" customHeight="1">
      <c r="A219" s="89" t="s">
        <v>37</v>
      </c>
      <c r="B219" s="112" t="s">
        <v>147</v>
      </c>
      <c r="C219" s="56">
        <f>F219</f>
        <v>300</v>
      </c>
      <c r="D219" s="57"/>
      <c r="E219" s="57"/>
      <c r="F219" s="90">
        <v>300</v>
      </c>
      <c r="G219" s="379"/>
      <c r="H219" s="56">
        <f>K219</f>
        <v>295.499</v>
      </c>
      <c r="I219" s="57"/>
      <c r="J219" s="57"/>
      <c r="K219" s="90">
        <v>295.499</v>
      </c>
      <c r="L219" s="154"/>
      <c r="M219" s="305">
        <f t="shared" si="43"/>
        <v>0.9849966666666667</v>
      </c>
      <c r="N219" s="56">
        <f>Q219</f>
        <v>295.499</v>
      </c>
      <c r="O219" s="57"/>
      <c r="P219" s="57"/>
      <c r="Q219" s="90">
        <v>295.499</v>
      </c>
      <c r="R219" s="353"/>
      <c r="S219" s="305">
        <f t="shared" si="44"/>
        <v>0.9849966666666667</v>
      </c>
      <c r="T219" s="74"/>
      <c r="U219" s="74"/>
    </row>
    <row r="220" spans="1:21" ht="63" customHeight="1" thickBot="1">
      <c r="A220" s="11" t="s">
        <v>16</v>
      </c>
      <c r="B220" s="109" t="s">
        <v>148</v>
      </c>
      <c r="C220" s="91">
        <f>F220</f>
        <v>50</v>
      </c>
      <c r="D220" s="34"/>
      <c r="E220" s="34"/>
      <c r="F220" s="34">
        <v>50</v>
      </c>
      <c r="G220" s="394"/>
      <c r="H220" s="91">
        <f>K220</f>
        <v>50</v>
      </c>
      <c r="I220" s="34"/>
      <c r="J220" s="34"/>
      <c r="K220" s="34">
        <v>50</v>
      </c>
      <c r="L220" s="142"/>
      <c r="M220" s="289">
        <f t="shared" si="43"/>
        <v>1</v>
      </c>
      <c r="N220" s="91">
        <f>Q220</f>
        <v>50</v>
      </c>
      <c r="O220" s="34"/>
      <c r="P220" s="34"/>
      <c r="Q220" s="34">
        <v>50</v>
      </c>
      <c r="R220" s="345"/>
      <c r="S220" s="289">
        <f t="shared" si="44"/>
        <v>1</v>
      </c>
      <c r="T220" s="74"/>
      <c r="U220" s="74"/>
    </row>
    <row r="221" spans="1:21" ht="117" customHeight="1" thickBot="1">
      <c r="A221" s="19" t="s">
        <v>57</v>
      </c>
      <c r="B221" s="404" t="s">
        <v>176</v>
      </c>
      <c r="C221" s="41">
        <f>C222+C223+C224+C225</f>
        <v>76.89999999999999</v>
      </c>
      <c r="D221" s="33"/>
      <c r="E221" s="33"/>
      <c r="F221" s="43">
        <f>F222+F223+F224+F225</f>
        <v>76.89999999999999</v>
      </c>
      <c r="G221" s="374"/>
      <c r="H221" s="41">
        <f>H222+H223+H224+H225</f>
        <v>76.89999999999999</v>
      </c>
      <c r="I221" s="33"/>
      <c r="J221" s="33"/>
      <c r="K221" s="43">
        <f>K222+K223+K224+K225</f>
        <v>76.89999999999999</v>
      </c>
      <c r="L221" s="54"/>
      <c r="M221" s="283">
        <f aca="true" t="shared" si="45" ref="M221:M227">H221/C221</f>
        <v>1</v>
      </c>
      <c r="N221" s="41">
        <f>N222+N223+N224+N225</f>
        <v>76.89999999999999</v>
      </c>
      <c r="O221" s="33"/>
      <c r="P221" s="33"/>
      <c r="Q221" s="43">
        <f>Q222+Q223+Q224+Q225</f>
        <v>76.89999999999999</v>
      </c>
      <c r="R221" s="375"/>
      <c r="S221" s="283">
        <f t="shared" si="44"/>
        <v>1</v>
      </c>
      <c r="T221" s="74"/>
      <c r="U221" s="74"/>
    </row>
    <row r="222" spans="1:21" ht="35.25" customHeight="1">
      <c r="A222" s="11" t="s">
        <v>37</v>
      </c>
      <c r="B222" s="114" t="s">
        <v>76</v>
      </c>
      <c r="C222" s="56">
        <f>F222</f>
        <v>37.5</v>
      </c>
      <c r="D222" s="57"/>
      <c r="E222" s="57"/>
      <c r="F222" s="57">
        <v>37.5</v>
      </c>
      <c r="G222" s="376"/>
      <c r="H222" s="56">
        <f>K222</f>
        <v>37.5</v>
      </c>
      <c r="I222" s="34"/>
      <c r="J222" s="34"/>
      <c r="K222" s="34">
        <v>37.5</v>
      </c>
      <c r="L222" s="142"/>
      <c r="M222" s="289">
        <f t="shared" si="45"/>
        <v>1</v>
      </c>
      <c r="N222" s="56">
        <f>Q222</f>
        <v>37.5</v>
      </c>
      <c r="O222" s="34"/>
      <c r="P222" s="34"/>
      <c r="Q222" s="34">
        <v>37.5</v>
      </c>
      <c r="R222" s="345"/>
      <c r="S222" s="289">
        <f t="shared" si="44"/>
        <v>1</v>
      </c>
      <c r="T222" s="74"/>
      <c r="U222" s="74"/>
    </row>
    <row r="223" spans="1:21" ht="37.5" customHeight="1">
      <c r="A223" s="11" t="s">
        <v>16</v>
      </c>
      <c r="B223" s="115" t="s">
        <v>2</v>
      </c>
      <c r="C223" s="91">
        <f>F223</f>
        <v>11.8</v>
      </c>
      <c r="D223" s="34"/>
      <c r="E223" s="34"/>
      <c r="F223" s="34">
        <v>11.8</v>
      </c>
      <c r="G223" s="394"/>
      <c r="H223" s="91">
        <f>K223</f>
        <v>11.8</v>
      </c>
      <c r="I223" s="34"/>
      <c r="J223" s="34"/>
      <c r="K223" s="34">
        <v>11.8</v>
      </c>
      <c r="L223" s="142"/>
      <c r="M223" s="289">
        <f t="shared" si="45"/>
        <v>1</v>
      </c>
      <c r="N223" s="91">
        <f>Q223</f>
        <v>11.8</v>
      </c>
      <c r="O223" s="34"/>
      <c r="P223" s="34"/>
      <c r="Q223" s="34">
        <v>11.8</v>
      </c>
      <c r="R223" s="345"/>
      <c r="S223" s="289">
        <f t="shared" si="44"/>
        <v>1</v>
      </c>
      <c r="T223" s="74"/>
      <c r="U223" s="74"/>
    </row>
    <row r="224" spans="1:21" ht="33.75" customHeight="1">
      <c r="A224" s="11" t="s">
        <v>35</v>
      </c>
      <c r="B224" s="115" t="s">
        <v>77</v>
      </c>
      <c r="C224" s="91">
        <f>F224</f>
        <v>26</v>
      </c>
      <c r="D224" s="34"/>
      <c r="E224" s="34"/>
      <c r="F224" s="34">
        <v>26</v>
      </c>
      <c r="G224" s="394"/>
      <c r="H224" s="91">
        <f>K224</f>
        <v>26</v>
      </c>
      <c r="I224" s="34"/>
      <c r="J224" s="34"/>
      <c r="K224" s="34">
        <v>26</v>
      </c>
      <c r="L224" s="142"/>
      <c r="M224" s="289">
        <f t="shared" si="45"/>
        <v>1</v>
      </c>
      <c r="N224" s="91">
        <f>Q224</f>
        <v>26</v>
      </c>
      <c r="O224" s="34"/>
      <c r="P224" s="34"/>
      <c r="Q224" s="34">
        <v>26</v>
      </c>
      <c r="R224" s="345"/>
      <c r="S224" s="289">
        <f t="shared" si="44"/>
        <v>1</v>
      </c>
      <c r="T224" s="74"/>
      <c r="U224" s="74"/>
    </row>
    <row r="225" spans="1:21" ht="38.25" customHeight="1">
      <c r="A225" s="10" t="s">
        <v>26</v>
      </c>
      <c r="B225" s="115" t="s">
        <v>78</v>
      </c>
      <c r="C225" s="35">
        <f>F225</f>
        <v>1.6</v>
      </c>
      <c r="D225" s="36"/>
      <c r="E225" s="36"/>
      <c r="F225" s="36">
        <v>1.6</v>
      </c>
      <c r="G225" s="332"/>
      <c r="H225" s="35">
        <f>K225</f>
        <v>1.6</v>
      </c>
      <c r="I225" s="36"/>
      <c r="J225" s="36"/>
      <c r="K225" s="36">
        <v>1.6</v>
      </c>
      <c r="L225" s="165"/>
      <c r="M225" s="289">
        <f t="shared" si="45"/>
        <v>1</v>
      </c>
      <c r="N225" s="35">
        <f>Q225</f>
        <v>1.6</v>
      </c>
      <c r="O225" s="36"/>
      <c r="P225" s="36"/>
      <c r="Q225" s="36">
        <v>1.6</v>
      </c>
      <c r="R225" s="342"/>
      <c r="S225" s="289">
        <f t="shared" si="44"/>
        <v>1</v>
      </c>
      <c r="T225" s="74"/>
      <c r="U225" s="74"/>
    </row>
    <row r="226" spans="1:21" ht="102.75" customHeight="1" thickBot="1">
      <c r="A226" s="25" t="s">
        <v>128</v>
      </c>
      <c r="B226" s="405" t="s">
        <v>235</v>
      </c>
      <c r="C226" s="58">
        <f>C227+C228+C229</f>
        <v>50</v>
      </c>
      <c r="D226" s="59"/>
      <c r="E226" s="60"/>
      <c r="F226" s="61">
        <f>F227+F228+F229</f>
        <v>50</v>
      </c>
      <c r="G226" s="267"/>
      <c r="H226" s="58">
        <f>H227+H228+H229</f>
        <v>50</v>
      </c>
      <c r="I226" s="59"/>
      <c r="J226" s="60"/>
      <c r="K226" s="61">
        <f>K227+K228+K229</f>
        <v>50</v>
      </c>
      <c r="L226" s="402"/>
      <c r="M226" s="319">
        <f t="shared" si="45"/>
        <v>1</v>
      </c>
      <c r="N226" s="58">
        <f>N227+N228+N229</f>
        <v>50</v>
      </c>
      <c r="O226" s="59"/>
      <c r="P226" s="60"/>
      <c r="Q226" s="61">
        <f>Q227+Q228+Q229</f>
        <v>50</v>
      </c>
      <c r="R226" s="355"/>
      <c r="S226" s="319">
        <f>N226/C226</f>
        <v>1</v>
      </c>
      <c r="T226" s="74"/>
      <c r="U226" s="74"/>
    </row>
    <row r="227" spans="1:21" ht="36" customHeight="1">
      <c r="A227" s="10" t="s">
        <v>37</v>
      </c>
      <c r="B227" s="113" t="s">
        <v>8</v>
      </c>
      <c r="C227" s="56">
        <f>F227</f>
        <v>10</v>
      </c>
      <c r="D227" s="57"/>
      <c r="E227" s="57"/>
      <c r="F227" s="57">
        <v>10</v>
      </c>
      <c r="G227" s="376"/>
      <c r="H227" s="56">
        <f>K227</f>
        <v>10</v>
      </c>
      <c r="I227" s="57"/>
      <c r="J227" s="57"/>
      <c r="K227" s="57">
        <v>10</v>
      </c>
      <c r="L227" s="93"/>
      <c r="M227" s="305">
        <f t="shared" si="45"/>
        <v>1</v>
      </c>
      <c r="N227" s="56">
        <f>Q227</f>
        <v>10</v>
      </c>
      <c r="O227" s="57"/>
      <c r="P227" s="57"/>
      <c r="Q227" s="57">
        <v>10</v>
      </c>
      <c r="R227" s="353"/>
      <c r="S227" s="305">
        <f>N227/C227</f>
        <v>1</v>
      </c>
      <c r="T227" s="74"/>
      <c r="U227" s="74"/>
    </row>
    <row r="228" spans="1:21" ht="28.5" customHeight="1">
      <c r="A228" s="11" t="s">
        <v>16</v>
      </c>
      <c r="B228" s="104" t="s">
        <v>215</v>
      </c>
      <c r="C228" s="91">
        <f>F228</f>
        <v>30</v>
      </c>
      <c r="D228" s="34"/>
      <c r="E228" s="142"/>
      <c r="F228" s="34">
        <v>30</v>
      </c>
      <c r="G228" s="277"/>
      <c r="H228" s="91">
        <f>K228</f>
        <v>30</v>
      </c>
      <c r="I228" s="34"/>
      <c r="J228" s="34"/>
      <c r="K228" s="36">
        <v>30</v>
      </c>
      <c r="L228" s="142"/>
      <c r="M228" s="291">
        <f>H228/C228</f>
        <v>1</v>
      </c>
      <c r="N228" s="91">
        <f>Q228</f>
        <v>30</v>
      </c>
      <c r="O228" s="34"/>
      <c r="P228" s="34"/>
      <c r="Q228" s="36">
        <v>30</v>
      </c>
      <c r="R228" s="345"/>
      <c r="S228" s="291">
        <f>N228/C228</f>
        <v>1</v>
      </c>
      <c r="T228" s="74"/>
      <c r="U228" s="74"/>
    </row>
    <row r="229" spans="1:21" ht="50.25" customHeight="1">
      <c r="A229" s="10" t="s">
        <v>35</v>
      </c>
      <c r="B229" s="88" t="s">
        <v>216</v>
      </c>
      <c r="C229" s="35">
        <f>F229</f>
        <v>10</v>
      </c>
      <c r="D229" s="36"/>
      <c r="E229" s="165"/>
      <c r="F229" s="36">
        <v>10</v>
      </c>
      <c r="G229" s="406"/>
      <c r="H229" s="35">
        <f>K229</f>
        <v>10</v>
      </c>
      <c r="I229" s="36"/>
      <c r="J229" s="36"/>
      <c r="K229" s="34">
        <v>10</v>
      </c>
      <c r="L229" s="165"/>
      <c r="M229" s="289">
        <f>H229/C229</f>
        <v>1</v>
      </c>
      <c r="N229" s="35">
        <f>Q229</f>
        <v>10</v>
      </c>
      <c r="O229" s="36"/>
      <c r="P229" s="36"/>
      <c r="Q229" s="34">
        <v>10</v>
      </c>
      <c r="R229" s="342"/>
      <c r="S229" s="289">
        <f>N229/C229</f>
        <v>1</v>
      </c>
      <c r="T229" s="74"/>
      <c r="U229" s="74"/>
    </row>
    <row r="230" spans="1:21" ht="106.5" customHeight="1" thickBot="1">
      <c r="A230" s="25" t="s">
        <v>129</v>
      </c>
      <c r="B230" s="401" t="s">
        <v>225</v>
      </c>
      <c r="C230" s="58">
        <f>C231</f>
        <v>60</v>
      </c>
      <c r="D230" s="59"/>
      <c r="E230" s="60"/>
      <c r="F230" s="61">
        <f>F231</f>
        <v>60</v>
      </c>
      <c r="G230" s="407"/>
      <c r="H230" s="58">
        <f>H231</f>
        <v>60</v>
      </c>
      <c r="I230" s="59"/>
      <c r="J230" s="60"/>
      <c r="K230" s="61">
        <f>K231</f>
        <v>60</v>
      </c>
      <c r="L230" s="60"/>
      <c r="M230" s="319">
        <f aca="true" t="shared" si="46" ref="M230:M236">H230/C230</f>
        <v>1</v>
      </c>
      <c r="N230" s="58">
        <f>N231</f>
        <v>60</v>
      </c>
      <c r="O230" s="59"/>
      <c r="P230" s="60"/>
      <c r="Q230" s="61">
        <f>Q231</f>
        <v>60</v>
      </c>
      <c r="R230" s="355"/>
      <c r="S230" s="319">
        <f aca="true" t="shared" si="47" ref="S230:S235">N230/C230</f>
        <v>1</v>
      </c>
      <c r="T230" s="74"/>
      <c r="U230" s="74"/>
    </row>
    <row r="231" spans="1:21" ht="49.5" customHeight="1">
      <c r="A231" s="15" t="s">
        <v>37</v>
      </c>
      <c r="B231" s="116" t="s">
        <v>226</v>
      </c>
      <c r="C231" s="56">
        <f>F231</f>
        <v>60</v>
      </c>
      <c r="D231" s="57"/>
      <c r="E231" s="93"/>
      <c r="F231" s="57">
        <v>60</v>
      </c>
      <c r="G231" s="408"/>
      <c r="H231" s="56">
        <f>K231</f>
        <v>60</v>
      </c>
      <c r="I231" s="57"/>
      <c r="J231" s="57"/>
      <c r="K231" s="57">
        <v>60</v>
      </c>
      <c r="L231" s="93"/>
      <c r="M231" s="305">
        <f t="shared" si="46"/>
        <v>1</v>
      </c>
      <c r="N231" s="56">
        <f>Q231</f>
        <v>60</v>
      </c>
      <c r="O231" s="57"/>
      <c r="P231" s="57"/>
      <c r="Q231" s="57">
        <v>60</v>
      </c>
      <c r="R231" s="353"/>
      <c r="S231" s="305">
        <f t="shared" si="47"/>
        <v>1</v>
      </c>
      <c r="T231" s="74"/>
      <c r="U231" s="74"/>
    </row>
    <row r="232" spans="1:21" ht="105" customHeight="1" thickBot="1">
      <c r="A232" s="25" t="s">
        <v>130</v>
      </c>
      <c r="B232" s="409" t="s">
        <v>183</v>
      </c>
      <c r="C232" s="58">
        <f>C233</f>
        <v>65</v>
      </c>
      <c r="D232" s="59"/>
      <c r="E232" s="60"/>
      <c r="F232" s="61">
        <f>F233</f>
        <v>65</v>
      </c>
      <c r="G232" s="407"/>
      <c r="H232" s="58">
        <f>H233</f>
        <v>65</v>
      </c>
      <c r="I232" s="59"/>
      <c r="J232" s="60"/>
      <c r="K232" s="61">
        <f>K233</f>
        <v>65</v>
      </c>
      <c r="L232" s="60"/>
      <c r="M232" s="319">
        <f t="shared" si="46"/>
        <v>1</v>
      </c>
      <c r="N232" s="58">
        <f>N233</f>
        <v>65</v>
      </c>
      <c r="O232" s="59"/>
      <c r="P232" s="60"/>
      <c r="Q232" s="61">
        <f>Q233</f>
        <v>65</v>
      </c>
      <c r="R232" s="355"/>
      <c r="S232" s="319">
        <f t="shared" si="47"/>
        <v>1</v>
      </c>
      <c r="T232" s="74"/>
      <c r="U232" s="74"/>
    </row>
    <row r="233" spans="1:21" ht="26.25" customHeight="1" thickBot="1">
      <c r="A233" s="92" t="s">
        <v>37</v>
      </c>
      <c r="B233" s="116" t="s">
        <v>184</v>
      </c>
      <c r="C233" s="56">
        <f>F233</f>
        <v>65</v>
      </c>
      <c r="D233" s="93"/>
      <c r="E233" s="93"/>
      <c r="F233" s="57">
        <v>65</v>
      </c>
      <c r="G233" s="408"/>
      <c r="H233" s="56">
        <f>K233</f>
        <v>65</v>
      </c>
      <c r="I233" s="57"/>
      <c r="J233" s="57"/>
      <c r="K233" s="57">
        <v>65</v>
      </c>
      <c r="L233" s="93"/>
      <c r="M233" s="305">
        <f t="shared" si="46"/>
        <v>1</v>
      </c>
      <c r="N233" s="56">
        <f>Q233</f>
        <v>65</v>
      </c>
      <c r="O233" s="57"/>
      <c r="P233" s="57"/>
      <c r="Q233" s="57">
        <v>65</v>
      </c>
      <c r="R233" s="410"/>
      <c r="S233" s="305">
        <f t="shared" si="47"/>
        <v>1</v>
      </c>
      <c r="T233" s="74"/>
      <c r="U233" s="74"/>
    </row>
    <row r="234" spans="1:21" ht="79.5" customHeight="1" thickBot="1">
      <c r="A234" s="18" t="s">
        <v>60</v>
      </c>
      <c r="B234" s="411" t="s">
        <v>236</v>
      </c>
      <c r="C234" s="98">
        <f>C235</f>
        <v>20</v>
      </c>
      <c r="D234" s="40"/>
      <c r="E234" s="40"/>
      <c r="F234" s="49">
        <f>F235</f>
        <v>20</v>
      </c>
      <c r="G234" s="374"/>
      <c r="H234" s="98">
        <f>H235</f>
        <v>20</v>
      </c>
      <c r="I234" s="40"/>
      <c r="J234" s="40"/>
      <c r="K234" s="49">
        <f>K235</f>
        <v>20</v>
      </c>
      <c r="L234" s="42"/>
      <c r="M234" s="283">
        <f t="shared" si="46"/>
        <v>1</v>
      </c>
      <c r="N234" s="98">
        <f>N235</f>
        <v>20</v>
      </c>
      <c r="O234" s="40"/>
      <c r="P234" s="40"/>
      <c r="Q234" s="49">
        <f>Q235</f>
        <v>20</v>
      </c>
      <c r="R234" s="412"/>
      <c r="S234" s="283">
        <f t="shared" si="47"/>
        <v>1</v>
      </c>
      <c r="T234" s="74"/>
      <c r="U234" s="74"/>
    </row>
    <row r="235" spans="1:21" ht="69.75" customHeight="1" thickBot="1">
      <c r="A235" s="269" t="s">
        <v>37</v>
      </c>
      <c r="B235" s="270" t="s">
        <v>113</v>
      </c>
      <c r="C235" s="229">
        <f>F235</f>
        <v>20</v>
      </c>
      <c r="D235" s="97"/>
      <c r="E235" s="97"/>
      <c r="F235" s="96">
        <v>20</v>
      </c>
      <c r="G235" s="413"/>
      <c r="H235" s="229">
        <f>K235</f>
        <v>20</v>
      </c>
      <c r="I235" s="96"/>
      <c r="J235" s="96"/>
      <c r="K235" s="96">
        <v>20</v>
      </c>
      <c r="L235" s="166"/>
      <c r="M235" s="414">
        <f t="shared" si="46"/>
        <v>1</v>
      </c>
      <c r="N235" s="229">
        <f>Q235</f>
        <v>20</v>
      </c>
      <c r="O235" s="96"/>
      <c r="P235" s="96"/>
      <c r="Q235" s="96">
        <v>20</v>
      </c>
      <c r="R235" s="415"/>
      <c r="S235" s="414">
        <f t="shared" si="47"/>
        <v>1</v>
      </c>
      <c r="T235" s="74"/>
      <c r="U235" s="74"/>
    </row>
    <row r="236" spans="1:21" ht="108" customHeight="1" thickBot="1">
      <c r="A236" s="18" t="s">
        <v>61</v>
      </c>
      <c r="B236" s="411" t="s">
        <v>423</v>
      </c>
      <c r="C236" s="98">
        <f>+C237+C238</f>
        <v>29.924</v>
      </c>
      <c r="D236" s="40"/>
      <c r="E236" s="40"/>
      <c r="F236" s="49">
        <f>+F237+F238</f>
        <v>29.924</v>
      </c>
      <c r="G236" s="374"/>
      <c r="H236" s="98">
        <f>+H237+H238</f>
        <v>29.924</v>
      </c>
      <c r="I236" s="40"/>
      <c r="J236" s="40"/>
      <c r="K236" s="49">
        <f>+K237+K238</f>
        <v>29.924</v>
      </c>
      <c r="L236" s="42"/>
      <c r="M236" s="283">
        <f t="shared" si="46"/>
        <v>1</v>
      </c>
      <c r="N236" s="98">
        <f>+N237+N238</f>
        <v>29.924</v>
      </c>
      <c r="O236" s="40"/>
      <c r="P236" s="40"/>
      <c r="Q236" s="49">
        <f>+Q237+Q238</f>
        <v>29.924</v>
      </c>
      <c r="R236" s="412"/>
      <c r="S236" s="283">
        <f aca="true" t="shared" si="48" ref="S236:S241">N236/C236</f>
        <v>1</v>
      </c>
      <c r="T236" s="74"/>
      <c r="U236" s="74"/>
    </row>
    <row r="237" spans="1:21" ht="61.5" customHeight="1">
      <c r="A237" s="135" t="s">
        <v>37</v>
      </c>
      <c r="B237" s="37" t="s">
        <v>117</v>
      </c>
      <c r="C237" s="137">
        <f>F237</f>
        <v>20</v>
      </c>
      <c r="D237" s="136"/>
      <c r="E237" s="136"/>
      <c r="F237" s="36">
        <v>20</v>
      </c>
      <c r="G237" s="406"/>
      <c r="H237" s="35">
        <f>K237</f>
        <v>20</v>
      </c>
      <c r="I237" s="36"/>
      <c r="J237" s="36"/>
      <c r="K237" s="36">
        <v>20</v>
      </c>
      <c r="L237" s="165"/>
      <c r="M237" s="289">
        <f aca="true" t="shared" si="49" ref="M237:M246">H237/C237</f>
        <v>1</v>
      </c>
      <c r="N237" s="35">
        <f>Q237</f>
        <v>20</v>
      </c>
      <c r="O237" s="36"/>
      <c r="P237" s="36"/>
      <c r="Q237" s="36">
        <v>20</v>
      </c>
      <c r="R237" s="392"/>
      <c r="S237" s="289">
        <f t="shared" si="48"/>
        <v>1</v>
      </c>
      <c r="T237" s="74"/>
      <c r="U237" s="74"/>
    </row>
    <row r="238" spans="1:21" ht="51.75" customHeight="1" thickBot="1">
      <c r="A238" s="145" t="s">
        <v>16</v>
      </c>
      <c r="B238" s="123" t="s">
        <v>140</v>
      </c>
      <c r="C238" s="146">
        <f>F238</f>
        <v>9.924</v>
      </c>
      <c r="D238" s="147"/>
      <c r="E238" s="147"/>
      <c r="F238" s="148">
        <v>9.924</v>
      </c>
      <c r="G238" s="416"/>
      <c r="H238" s="133">
        <f>K238</f>
        <v>9.924</v>
      </c>
      <c r="I238" s="148"/>
      <c r="J238" s="148"/>
      <c r="K238" s="148">
        <v>9.924</v>
      </c>
      <c r="L238" s="265"/>
      <c r="M238" s="327">
        <f t="shared" si="49"/>
        <v>1</v>
      </c>
      <c r="N238" s="133">
        <f>Q238</f>
        <v>9.924</v>
      </c>
      <c r="O238" s="148"/>
      <c r="P238" s="148"/>
      <c r="Q238" s="148">
        <v>9.924</v>
      </c>
      <c r="R238" s="417"/>
      <c r="S238" s="327">
        <f t="shared" si="48"/>
        <v>1</v>
      </c>
      <c r="T238" s="74"/>
      <c r="U238" s="74"/>
    </row>
    <row r="239" spans="1:21" ht="37.5" customHeight="1" thickBot="1">
      <c r="A239" s="18" t="s">
        <v>70</v>
      </c>
      <c r="B239" s="259" t="s">
        <v>167</v>
      </c>
      <c r="C239" s="43">
        <f>C240+C242</f>
        <v>99.9</v>
      </c>
      <c r="D239" s="40"/>
      <c r="E239" s="40"/>
      <c r="F239" s="38">
        <f>F240+F242</f>
        <v>99.9</v>
      </c>
      <c r="G239" s="396"/>
      <c r="H239" s="43">
        <f>H240+H242</f>
        <v>99.9</v>
      </c>
      <c r="I239" s="40"/>
      <c r="J239" s="40"/>
      <c r="K239" s="38">
        <f>K240+K242</f>
        <v>99.9</v>
      </c>
      <c r="L239" s="54"/>
      <c r="M239" s="283">
        <f t="shared" si="49"/>
        <v>1</v>
      </c>
      <c r="N239" s="43">
        <f>N240+N242</f>
        <v>99.9</v>
      </c>
      <c r="O239" s="40"/>
      <c r="P239" s="40"/>
      <c r="Q239" s="38">
        <f>Q240+Q242</f>
        <v>99.9</v>
      </c>
      <c r="R239" s="412"/>
      <c r="S239" s="283">
        <f t="shared" si="48"/>
        <v>1</v>
      </c>
      <c r="T239" s="74"/>
      <c r="U239" s="74"/>
    </row>
    <row r="240" spans="1:21" ht="40.5" customHeight="1">
      <c r="A240" s="153" t="s">
        <v>212</v>
      </c>
      <c r="B240" s="378" t="s">
        <v>12</v>
      </c>
      <c r="C240" s="155">
        <f>C241</f>
        <v>49.9</v>
      </c>
      <c r="D240" s="108"/>
      <c r="E240" s="108"/>
      <c r="F240" s="156">
        <f>F241</f>
        <v>49.9</v>
      </c>
      <c r="G240" s="408"/>
      <c r="H240" s="155">
        <f>H241</f>
        <v>49.9</v>
      </c>
      <c r="I240" s="108"/>
      <c r="J240" s="108"/>
      <c r="K240" s="156">
        <f>K241</f>
        <v>49.9</v>
      </c>
      <c r="L240" s="93"/>
      <c r="M240" s="338">
        <f t="shared" si="49"/>
        <v>1</v>
      </c>
      <c r="N240" s="155">
        <f>N241</f>
        <v>49.9</v>
      </c>
      <c r="O240" s="108"/>
      <c r="P240" s="108"/>
      <c r="Q240" s="156">
        <f>Q241</f>
        <v>49.9</v>
      </c>
      <c r="R240" s="410"/>
      <c r="S240" s="338">
        <f t="shared" si="48"/>
        <v>1</v>
      </c>
      <c r="T240" s="74"/>
      <c r="U240" s="74"/>
    </row>
    <row r="241" spans="1:21" ht="63.75" customHeight="1">
      <c r="A241" s="149" t="s">
        <v>37</v>
      </c>
      <c r="B241" s="109" t="s">
        <v>253</v>
      </c>
      <c r="C241" s="35">
        <f>F241</f>
        <v>49.9</v>
      </c>
      <c r="D241" s="136"/>
      <c r="E241" s="136"/>
      <c r="F241" s="164">
        <v>49.9</v>
      </c>
      <c r="G241" s="406"/>
      <c r="H241" s="47">
        <f>K241</f>
        <v>49.9</v>
      </c>
      <c r="I241" s="136"/>
      <c r="J241" s="136"/>
      <c r="K241" s="164">
        <v>49.9</v>
      </c>
      <c r="L241" s="165"/>
      <c r="M241" s="289">
        <f t="shared" si="49"/>
        <v>1</v>
      </c>
      <c r="N241" s="47">
        <f>Q241</f>
        <v>49.9</v>
      </c>
      <c r="O241" s="136"/>
      <c r="P241" s="136"/>
      <c r="Q241" s="164">
        <v>49.9</v>
      </c>
      <c r="R241" s="392"/>
      <c r="S241" s="289">
        <f t="shared" si="48"/>
        <v>1</v>
      </c>
      <c r="T241" s="74"/>
      <c r="U241" s="74"/>
    </row>
    <row r="242" spans="1:21" ht="15.75" customHeight="1">
      <c r="A242" s="157" t="s">
        <v>213</v>
      </c>
      <c r="B242" s="373" t="s">
        <v>19</v>
      </c>
      <c r="C242" s="232">
        <f>C243</f>
        <v>50</v>
      </c>
      <c r="D242" s="233"/>
      <c r="E242" s="233"/>
      <c r="F242" s="171">
        <f>F243</f>
        <v>50</v>
      </c>
      <c r="G242" s="277"/>
      <c r="H242" s="232">
        <f>H243</f>
        <v>50</v>
      </c>
      <c r="I242" s="233"/>
      <c r="J242" s="233"/>
      <c r="K242" s="171">
        <f>K243</f>
        <v>50</v>
      </c>
      <c r="L242" s="142"/>
      <c r="M242" s="278">
        <f t="shared" si="49"/>
        <v>1</v>
      </c>
      <c r="N242" s="232">
        <f>N243</f>
        <v>50</v>
      </c>
      <c r="O242" s="233"/>
      <c r="P242" s="233"/>
      <c r="Q242" s="171">
        <f>Q243</f>
        <v>50</v>
      </c>
      <c r="R242" s="418"/>
      <c r="S242" s="278">
        <f>N242/C242</f>
        <v>1</v>
      </c>
      <c r="T242" s="74"/>
      <c r="U242" s="74"/>
    </row>
    <row r="243" spans="1:21" ht="65.25" customHeight="1" thickBot="1">
      <c r="A243" s="95" t="s">
        <v>37</v>
      </c>
      <c r="B243" s="110" t="s">
        <v>177</v>
      </c>
      <c r="C243" s="134">
        <f>F243</f>
        <v>50</v>
      </c>
      <c r="D243" s="97"/>
      <c r="E243" s="97"/>
      <c r="F243" s="96">
        <v>50</v>
      </c>
      <c r="G243" s="413"/>
      <c r="H243" s="134">
        <f>K243</f>
        <v>50</v>
      </c>
      <c r="I243" s="97"/>
      <c r="J243" s="97"/>
      <c r="K243" s="159">
        <v>50</v>
      </c>
      <c r="L243" s="166"/>
      <c r="M243" s="414">
        <f t="shared" si="49"/>
        <v>1</v>
      </c>
      <c r="N243" s="134">
        <f>Q243</f>
        <v>50</v>
      </c>
      <c r="O243" s="97"/>
      <c r="P243" s="97"/>
      <c r="Q243" s="159">
        <v>50</v>
      </c>
      <c r="R243" s="415"/>
      <c r="S243" s="414">
        <f>N243/C243</f>
        <v>1</v>
      </c>
      <c r="T243" s="74"/>
      <c r="U243" s="74"/>
    </row>
    <row r="244" spans="1:21" ht="87.75" customHeight="1" thickBot="1">
      <c r="A244" s="18" t="s">
        <v>74</v>
      </c>
      <c r="B244" s="259" t="s">
        <v>185</v>
      </c>
      <c r="C244" s="43">
        <f>C245+C246+C247+C248</f>
        <v>7760.5599999999995</v>
      </c>
      <c r="D244" s="43">
        <f>D245+D246+D247+D248</f>
        <v>5403.46</v>
      </c>
      <c r="E244" s="43">
        <f>E245+E246+E247+E248</f>
        <v>688.8299999999999</v>
      </c>
      <c r="F244" s="43">
        <f>F245+F246+F247+F248</f>
        <v>1668.27</v>
      </c>
      <c r="G244" s="419"/>
      <c r="H244" s="43">
        <f>H245+H246+H247+H248</f>
        <v>7760.5599999999995</v>
      </c>
      <c r="I244" s="43">
        <f>I245+I246+I247+I248</f>
        <v>5403.46</v>
      </c>
      <c r="J244" s="43">
        <f>J245+J246+J247+J248</f>
        <v>688.8299999999999</v>
      </c>
      <c r="K244" s="43">
        <f>K245+K246+K247+K248</f>
        <v>1668.27</v>
      </c>
      <c r="L244" s="54"/>
      <c r="M244" s="352">
        <f t="shared" si="49"/>
        <v>1</v>
      </c>
      <c r="N244" s="43">
        <f>N245+N246+N247+N248</f>
        <v>7760.5599999999995</v>
      </c>
      <c r="O244" s="43">
        <f>O245+O246+O247+O248</f>
        <v>5403.46</v>
      </c>
      <c r="P244" s="43">
        <f>P245+P246+P247+P248</f>
        <v>688.8299999999999</v>
      </c>
      <c r="Q244" s="43">
        <f>Q245+Q246+Q247+Q248</f>
        <v>1668.27</v>
      </c>
      <c r="R244" s="412"/>
      <c r="S244" s="352">
        <f>N244/C244</f>
        <v>1</v>
      </c>
      <c r="T244" s="74"/>
      <c r="U244" s="74"/>
    </row>
    <row r="245" spans="1:21" ht="66" customHeight="1">
      <c r="A245" s="89" t="s">
        <v>37</v>
      </c>
      <c r="B245" s="112" t="s">
        <v>229</v>
      </c>
      <c r="C245" s="160">
        <f>D245+E245+F245</f>
        <v>561.56</v>
      </c>
      <c r="D245" s="93">
        <v>367.96</v>
      </c>
      <c r="E245" s="93">
        <v>129.33</v>
      </c>
      <c r="F245" s="57">
        <v>64.27</v>
      </c>
      <c r="G245" s="408"/>
      <c r="H245" s="160">
        <f>I245+J245+K245</f>
        <v>561.56</v>
      </c>
      <c r="I245" s="93">
        <v>367.96</v>
      </c>
      <c r="J245" s="93">
        <v>129.33</v>
      </c>
      <c r="K245" s="57">
        <v>64.27</v>
      </c>
      <c r="L245" s="93"/>
      <c r="M245" s="305">
        <f t="shared" si="49"/>
        <v>1</v>
      </c>
      <c r="N245" s="160">
        <f>O245+P245+Q245</f>
        <v>561.56</v>
      </c>
      <c r="O245" s="93">
        <v>367.96</v>
      </c>
      <c r="P245" s="93">
        <v>129.33</v>
      </c>
      <c r="Q245" s="57">
        <v>64.27</v>
      </c>
      <c r="R245" s="410"/>
      <c r="S245" s="305">
        <f>N245/C245</f>
        <v>1</v>
      </c>
      <c r="T245" s="74"/>
      <c r="U245" s="74"/>
    </row>
    <row r="246" spans="1:21" ht="27.75" customHeight="1">
      <c r="A246" s="135" t="s">
        <v>16</v>
      </c>
      <c r="B246" s="37" t="s">
        <v>230</v>
      </c>
      <c r="C246" s="47">
        <f>F246</f>
        <v>1404</v>
      </c>
      <c r="D246" s="136"/>
      <c r="E246" s="136"/>
      <c r="F246" s="36">
        <v>1404</v>
      </c>
      <c r="G246" s="406"/>
      <c r="H246" s="47">
        <f>K246</f>
        <v>1404</v>
      </c>
      <c r="I246" s="136"/>
      <c r="J246" s="136"/>
      <c r="K246" s="36">
        <v>1404</v>
      </c>
      <c r="L246" s="165"/>
      <c r="M246" s="289">
        <f t="shared" si="49"/>
        <v>1</v>
      </c>
      <c r="N246" s="47">
        <f>Q246</f>
        <v>1404</v>
      </c>
      <c r="O246" s="136"/>
      <c r="P246" s="136"/>
      <c r="Q246" s="36">
        <v>1404</v>
      </c>
      <c r="R246" s="392"/>
      <c r="S246" s="289">
        <f>N246/C246</f>
        <v>1</v>
      </c>
      <c r="T246" s="74"/>
      <c r="U246" s="74"/>
    </row>
    <row r="247" spans="1:21" ht="36.75" customHeight="1">
      <c r="A247" s="127" t="s">
        <v>35</v>
      </c>
      <c r="B247" s="37" t="s">
        <v>231</v>
      </c>
      <c r="C247" s="137">
        <f>D247+E247+F247</f>
        <v>4120.9</v>
      </c>
      <c r="D247" s="165">
        <v>3582.81</v>
      </c>
      <c r="E247" s="165">
        <v>398.09</v>
      </c>
      <c r="F247" s="36">
        <v>140</v>
      </c>
      <c r="G247" s="406"/>
      <c r="H247" s="137">
        <f>I247+J247+K247</f>
        <v>4120.9</v>
      </c>
      <c r="I247" s="165">
        <v>3582.81</v>
      </c>
      <c r="J247" s="165">
        <v>398.09</v>
      </c>
      <c r="K247" s="36">
        <v>140</v>
      </c>
      <c r="L247" s="165"/>
      <c r="M247" s="289">
        <f aca="true" t="shared" si="50" ref="M247:M258">H247/C247</f>
        <v>1</v>
      </c>
      <c r="N247" s="137">
        <f>O247+P247+Q247</f>
        <v>4120.9</v>
      </c>
      <c r="O247" s="165">
        <v>3582.81</v>
      </c>
      <c r="P247" s="165">
        <v>398.09</v>
      </c>
      <c r="Q247" s="36">
        <v>140</v>
      </c>
      <c r="R247" s="392"/>
      <c r="S247" s="289">
        <f aca="true" t="shared" si="51" ref="S247:S258">N247/C247</f>
        <v>1</v>
      </c>
      <c r="T247" s="74"/>
      <c r="U247" s="74"/>
    </row>
    <row r="248" spans="1:21" ht="40.5" customHeight="1" thickBot="1">
      <c r="A248" s="145" t="s">
        <v>26</v>
      </c>
      <c r="B248" s="123" t="s">
        <v>231</v>
      </c>
      <c r="C248" s="324">
        <f>D248+E248+F248</f>
        <v>1674.1000000000001</v>
      </c>
      <c r="D248" s="265">
        <v>1452.69</v>
      </c>
      <c r="E248" s="265">
        <v>161.41</v>
      </c>
      <c r="F248" s="148">
        <v>60</v>
      </c>
      <c r="G248" s="416"/>
      <c r="H248" s="324">
        <f>I248+J248+K248</f>
        <v>1674.1000000000001</v>
      </c>
      <c r="I248" s="265">
        <v>1452.69</v>
      </c>
      <c r="J248" s="265">
        <v>161.41</v>
      </c>
      <c r="K248" s="148">
        <v>60</v>
      </c>
      <c r="L248" s="265"/>
      <c r="M248" s="327">
        <f t="shared" si="50"/>
        <v>1</v>
      </c>
      <c r="N248" s="324">
        <f>O248+P248+Q248</f>
        <v>1674.1000000000001</v>
      </c>
      <c r="O248" s="265">
        <v>1452.69</v>
      </c>
      <c r="P248" s="265">
        <v>161.41</v>
      </c>
      <c r="Q248" s="148">
        <v>60</v>
      </c>
      <c r="R248" s="417"/>
      <c r="S248" s="327">
        <f t="shared" si="51"/>
        <v>1</v>
      </c>
      <c r="T248" s="74"/>
      <c r="U248" s="74"/>
    </row>
    <row r="249" spans="1:21" ht="87.75" customHeight="1" thickBot="1">
      <c r="A249" s="19" t="s">
        <v>218</v>
      </c>
      <c r="B249" s="259" t="s">
        <v>219</v>
      </c>
      <c r="C249" s="98">
        <f>C250+C251</f>
        <v>60</v>
      </c>
      <c r="D249" s="40"/>
      <c r="E249" s="40"/>
      <c r="F249" s="38">
        <f>F250+F251</f>
        <v>60</v>
      </c>
      <c r="G249" s="396"/>
      <c r="H249" s="98">
        <f>H250+H251</f>
        <v>58.581</v>
      </c>
      <c r="I249" s="40"/>
      <c r="J249" s="40"/>
      <c r="K249" s="38">
        <f>K250+K251</f>
        <v>58.581</v>
      </c>
      <c r="L249" s="54"/>
      <c r="M249" s="283">
        <f t="shared" si="50"/>
        <v>0.97635</v>
      </c>
      <c r="N249" s="98">
        <f>N250+N251</f>
        <v>49.581</v>
      </c>
      <c r="O249" s="40"/>
      <c r="P249" s="40"/>
      <c r="Q249" s="38">
        <f>Q250+Q251</f>
        <v>49.581</v>
      </c>
      <c r="R249" s="412"/>
      <c r="S249" s="283">
        <f t="shared" si="51"/>
        <v>0.82635</v>
      </c>
      <c r="T249" s="74"/>
      <c r="U249" s="74"/>
    </row>
    <row r="250" spans="1:21" ht="65.25" customHeight="1">
      <c r="A250" s="162" t="s">
        <v>37</v>
      </c>
      <c r="B250" s="112" t="s">
        <v>217</v>
      </c>
      <c r="C250" s="150">
        <f>F250</f>
        <v>20</v>
      </c>
      <c r="D250" s="94"/>
      <c r="E250" s="94"/>
      <c r="F250" s="34">
        <v>20</v>
      </c>
      <c r="G250" s="277"/>
      <c r="H250" s="160">
        <f>K250</f>
        <v>12.974</v>
      </c>
      <c r="I250" s="154"/>
      <c r="J250" s="154"/>
      <c r="K250" s="90">
        <v>12.974</v>
      </c>
      <c r="L250" s="93"/>
      <c r="M250" s="305">
        <f t="shared" si="50"/>
        <v>0.6487</v>
      </c>
      <c r="N250" s="160">
        <f>Q250</f>
        <v>12.974</v>
      </c>
      <c r="O250" s="154"/>
      <c r="P250" s="154"/>
      <c r="Q250" s="90">
        <v>12.974</v>
      </c>
      <c r="R250" s="410"/>
      <c r="S250" s="305">
        <f t="shared" si="51"/>
        <v>0.6487</v>
      </c>
      <c r="T250" s="74"/>
      <c r="U250" s="74"/>
    </row>
    <row r="251" spans="1:21" ht="76.5" customHeight="1">
      <c r="A251" s="135" t="s">
        <v>16</v>
      </c>
      <c r="B251" s="37" t="s">
        <v>220</v>
      </c>
      <c r="C251" s="47">
        <f>F251</f>
        <v>40</v>
      </c>
      <c r="D251" s="136"/>
      <c r="E251" s="136"/>
      <c r="F251" s="36">
        <v>40</v>
      </c>
      <c r="G251" s="406"/>
      <c r="H251" s="47">
        <f>K251</f>
        <v>45.607</v>
      </c>
      <c r="I251" s="136"/>
      <c r="J251" s="136"/>
      <c r="K251" s="164">
        <v>45.607</v>
      </c>
      <c r="L251" s="165"/>
      <c r="M251" s="289">
        <f t="shared" si="50"/>
        <v>1.140175</v>
      </c>
      <c r="N251" s="47">
        <f>Q251</f>
        <v>36.607</v>
      </c>
      <c r="O251" s="136"/>
      <c r="P251" s="136"/>
      <c r="Q251" s="164">
        <v>36.607</v>
      </c>
      <c r="R251" s="392"/>
      <c r="S251" s="289">
        <f t="shared" si="51"/>
        <v>0.915175</v>
      </c>
      <c r="T251" s="74"/>
      <c r="U251" s="74"/>
    </row>
    <row r="252" spans="1:21" ht="42.75" customHeight="1" thickBot="1">
      <c r="A252" s="117" t="s">
        <v>232</v>
      </c>
      <c r="B252" s="401" t="s">
        <v>233</v>
      </c>
      <c r="C252" s="430">
        <f>C253+C255+C332</f>
        <v>41738.44104</v>
      </c>
      <c r="D252" s="122">
        <f>D253+D255+D332</f>
        <v>29194.480130000004</v>
      </c>
      <c r="E252" s="61">
        <f>E253+E255+E332</f>
        <v>12511.919909999999</v>
      </c>
      <c r="F252" s="61">
        <f>F253+F255+F332</f>
        <v>32.041</v>
      </c>
      <c r="G252" s="407"/>
      <c r="H252" s="430">
        <f>H253+H255+H332</f>
        <v>41738.44104</v>
      </c>
      <c r="I252" s="122">
        <f>I253+I255+I332</f>
        <v>29194.480130000004</v>
      </c>
      <c r="J252" s="61">
        <f>J253+J255+J332</f>
        <v>12511.919909999999</v>
      </c>
      <c r="K252" s="61">
        <f>K253+K255+K332</f>
        <v>32.041</v>
      </c>
      <c r="L252" s="402"/>
      <c r="M252" s="319">
        <f t="shared" si="50"/>
        <v>1</v>
      </c>
      <c r="N252" s="430">
        <f>N253+N255+N332</f>
        <v>41738.44104</v>
      </c>
      <c r="O252" s="122">
        <f>O253+O255+O332</f>
        <v>29194.480130000004</v>
      </c>
      <c r="P252" s="61">
        <f>P253+P255+P332</f>
        <v>12511.919909999999</v>
      </c>
      <c r="Q252" s="61">
        <f>Q253+Q255+Q332</f>
        <v>32.041</v>
      </c>
      <c r="R252" s="420"/>
      <c r="S252" s="319">
        <f t="shared" si="51"/>
        <v>1</v>
      </c>
      <c r="T252" s="74"/>
      <c r="U252" s="74"/>
    </row>
    <row r="253" spans="1:21" ht="15" customHeight="1">
      <c r="A253" s="185" t="s">
        <v>234</v>
      </c>
      <c r="B253" s="275" t="s">
        <v>19</v>
      </c>
      <c r="C253" s="188">
        <f>C254</f>
        <v>4931</v>
      </c>
      <c r="D253" s="168">
        <f>D254</f>
        <v>3451.7</v>
      </c>
      <c r="E253" s="156">
        <f>E254</f>
        <v>1479.3</v>
      </c>
      <c r="F253" s="57"/>
      <c r="G253" s="408"/>
      <c r="H253" s="188">
        <f>H254</f>
        <v>4931</v>
      </c>
      <c r="I253" s="168">
        <f>I254</f>
        <v>3451.7</v>
      </c>
      <c r="J253" s="156">
        <f>J254</f>
        <v>1479.3</v>
      </c>
      <c r="K253" s="151"/>
      <c r="L253" s="142"/>
      <c r="M253" s="278">
        <f t="shared" si="50"/>
        <v>1</v>
      </c>
      <c r="N253" s="169">
        <f>N254</f>
        <v>4931</v>
      </c>
      <c r="O253" s="170">
        <f>O254</f>
        <v>3451.7</v>
      </c>
      <c r="P253" s="171">
        <f>P254</f>
        <v>1479.3</v>
      </c>
      <c r="Q253" s="151"/>
      <c r="R253" s="418"/>
      <c r="S253" s="278">
        <f t="shared" si="51"/>
        <v>1</v>
      </c>
      <c r="T253" s="74"/>
      <c r="U253" s="74"/>
    </row>
    <row r="254" spans="1:21" ht="82.5" customHeight="1">
      <c r="A254" s="135" t="s">
        <v>37</v>
      </c>
      <c r="B254" s="37" t="s">
        <v>426</v>
      </c>
      <c r="C254" s="189">
        <f>D254+E254</f>
        <v>4931</v>
      </c>
      <c r="D254" s="165">
        <v>3451.7</v>
      </c>
      <c r="E254" s="165">
        <v>1479.3</v>
      </c>
      <c r="F254" s="36"/>
      <c r="G254" s="406"/>
      <c r="H254" s="189">
        <f>I254+J254</f>
        <v>4931</v>
      </c>
      <c r="I254" s="165">
        <v>3451.7</v>
      </c>
      <c r="J254" s="165">
        <v>1479.3</v>
      </c>
      <c r="K254" s="164"/>
      <c r="L254" s="165"/>
      <c r="M254" s="289">
        <f t="shared" si="50"/>
        <v>1</v>
      </c>
      <c r="N254" s="189">
        <f>O254+P254</f>
        <v>4931</v>
      </c>
      <c r="O254" s="165">
        <v>3451.7</v>
      </c>
      <c r="P254" s="165">
        <v>1479.3</v>
      </c>
      <c r="Q254" s="164"/>
      <c r="R254" s="392"/>
      <c r="S254" s="289">
        <f t="shared" si="51"/>
        <v>1</v>
      </c>
      <c r="T254" s="74"/>
      <c r="U254" s="74"/>
    </row>
    <row r="255" spans="1:21" ht="37.5" customHeight="1">
      <c r="A255" s="181" t="s">
        <v>256</v>
      </c>
      <c r="B255" s="275" t="s">
        <v>12</v>
      </c>
      <c r="C255" s="190">
        <f>C256+C328</f>
        <v>27469.96304</v>
      </c>
      <c r="D255" s="276">
        <f>D256+D328</f>
        <v>19228.974130000002</v>
      </c>
      <c r="E255" s="192">
        <f>E256+E328</f>
        <v>8240.98891</v>
      </c>
      <c r="F255" s="34"/>
      <c r="G255" s="277"/>
      <c r="H255" s="190">
        <f>H256+H328</f>
        <v>27469.96304</v>
      </c>
      <c r="I255" s="276">
        <f>I256+I328</f>
        <v>19228.974130000002</v>
      </c>
      <c r="J255" s="192">
        <f>J256+J328</f>
        <v>8240.98891</v>
      </c>
      <c r="K255" s="151"/>
      <c r="L255" s="142"/>
      <c r="M255" s="278">
        <f t="shared" si="50"/>
        <v>1</v>
      </c>
      <c r="N255" s="190">
        <f>N256+N328</f>
        <v>27469.96304</v>
      </c>
      <c r="O255" s="276">
        <f>O256+O328</f>
        <v>19228.974130000002</v>
      </c>
      <c r="P255" s="192">
        <f>P256+P328</f>
        <v>8240.98891</v>
      </c>
      <c r="Q255" s="151"/>
      <c r="R255" s="418"/>
      <c r="S255" s="278">
        <f t="shared" si="51"/>
        <v>1</v>
      </c>
      <c r="T255" s="74"/>
      <c r="U255" s="74"/>
    </row>
    <row r="256" spans="1:21" ht="36.75" customHeight="1">
      <c r="A256" s="186" t="s">
        <v>37</v>
      </c>
      <c r="B256" s="230" t="s">
        <v>257</v>
      </c>
      <c r="C256" s="252">
        <f>SUM(C257:C327)</f>
        <v>18498.829709999998</v>
      </c>
      <c r="D256" s="253">
        <f>SUM(D257:D327)</f>
        <v>12949.180800000004</v>
      </c>
      <c r="E256" s="184">
        <f>SUM(E257:E327)</f>
        <v>5549.64891</v>
      </c>
      <c r="F256" s="45"/>
      <c r="G256" s="255"/>
      <c r="H256" s="252">
        <f>SUM(H257:H327)</f>
        <v>18498.829709999998</v>
      </c>
      <c r="I256" s="253">
        <f>SUM(I257:I327)</f>
        <v>12949.180800000004</v>
      </c>
      <c r="J256" s="184">
        <f>SUM(J257:J327)</f>
        <v>5549.64891</v>
      </c>
      <c r="K256" s="184"/>
      <c r="L256" s="45"/>
      <c r="M256" s="292">
        <f t="shared" si="50"/>
        <v>1</v>
      </c>
      <c r="N256" s="252">
        <f>SUM(N257:N327)</f>
        <v>18498.829709999998</v>
      </c>
      <c r="O256" s="253">
        <f>SUM(O257:O327)</f>
        <v>12949.180800000004</v>
      </c>
      <c r="P256" s="184">
        <f>SUM(P257:P327)</f>
        <v>5549.64891</v>
      </c>
      <c r="Q256" s="164"/>
      <c r="R256" s="392"/>
      <c r="S256" s="292">
        <f t="shared" si="51"/>
        <v>1</v>
      </c>
      <c r="T256" s="74"/>
      <c r="U256" s="74"/>
    </row>
    <row r="257" spans="1:21" ht="61.5" customHeight="1">
      <c r="A257" s="186" t="s">
        <v>38</v>
      </c>
      <c r="B257" s="37" t="s">
        <v>277</v>
      </c>
      <c r="C257" s="35">
        <f>D257+E257</f>
        <v>313.35382</v>
      </c>
      <c r="D257" s="36">
        <v>219.34767</v>
      </c>
      <c r="E257" s="36">
        <v>94.00615</v>
      </c>
      <c r="F257" s="36"/>
      <c r="G257" s="332"/>
      <c r="H257" s="35">
        <f>I257+J257</f>
        <v>313.35382</v>
      </c>
      <c r="I257" s="36">
        <v>219.34767</v>
      </c>
      <c r="J257" s="36">
        <v>94.00615</v>
      </c>
      <c r="K257" s="164"/>
      <c r="L257" s="36"/>
      <c r="M257" s="289">
        <f t="shared" si="50"/>
        <v>1</v>
      </c>
      <c r="N257" s="35">
        <v>313.35382</v>
      </c>
      <c r="O257" s="36">
        <v>219.34767</v>
      </c>
      <c r="P257" s="36">
        <v>94.00615</v>
      </c>
      <c r="Q257" s="164"/>
      <c r="R257" s="392"/>
      <c r="S257" s="289">
        <f t="shared" si="51"/>
        <v>1</v>
      </c>
      <c r="T257" s="74"/>
      <c r="U257" s="74"/>
    </row>
    <row r="258" spans="1:21" ht="61.5" customHeight="1">
      <c r="A258" s="186" t="s">
        <v>39</v>
      </c>
      <c r="B258" s="37" t="s">
        <v>278</v>
      </c>
      <c r="C258" s="35">
        <f aca="true" t="shared" si="52" ref="C258:C331">D258+E258</f>
        <v>44.76482</v>
      </c>
      <c r="D258" s="36">
        <v>31.33538</v>
      </c>
      <c r="E258" s="36">
        <v>13.42944</v>
      </c>
      <c r="F258" s="36"/>
      <c r="G258" s="332"/>
      <c r="H258" s="35">
        <f aca="true" t="shared" si="53" ref="H258:H265">I258+J258</f>
        <v>44.76482</v>
      </c>
      <c r="I258" s="36">
        <v>31.33538</v>
      </c>
      <c r="J258" s="36">
        <v>13.42944</v>
      </c>
      <c r="K258" s="164"/>
      <c r="L258" s="36"/>
      <c r="M258" s="289">
        <f t="shared" si="50"/>
        <v>1</v>
      </c>
      <c r="N258" s="35">
        <f aca="true" t="shared" si="54" ref="N258:N265">O258+P258</f>
        <v>44.76482</v>
      </c>
      <c r="O258" s="36">
        <v>31.33538</v>
      </c>
      <c r="P258" s="36">
        <v>13.42944</v>
      </c>
      <c r="Q258" s="164"/>
      <c r="R258" s="392"/>
      <c r="S258" s="289">
        <f t="shared" si="51"/>
        <v>1</v>
      </c>
      <c r="T258" s="74"/>
      <c r="U258" s="74"/>
    </row>
    <row r="259" spans="1:21" ht="63.75" customHeight="1">
      <c r="A259" s="186" t="s">
        <v>17</v>
      </c>
      <c r="B259" s="37" t="s">
        <v>279</v>
      </c>
      <c r="C259" s="35">
        <f t="shared" si="52"/>
        <v>282.16042</v>
      </c>
      <c r="D259" s="36">
        <v>197.51229</v>
      </c>
      <c r="E259" s="36">
        <v>84.64813</v>
      </c>
      <c r="F259" s="36"/>
      <c r="G259" s="332"/>
      <c r="H259" s="35">
        <f t="shared" si="53"/>
        <v>282.16042</v>
      </c>
      <c r="I259" s="36">
        <v>197.51229</v>
      </c>
      <c r="J259" s="36">
        <v>84.64813</v>
      </c>
      <c r="K259" s="164"/>
      <c r="L259" s="36"/>
      <c r="M259" s="289">
        <f aca="true" t="shared" si="55" ref="M259:M304">H259/C259</f>
        <v>1</v>
      </c>
      <c r="N259" s="35">
        <f t="shared" si="54"/>
        <v>282.16042</v>
      </c>
      <c r="O259" s="36">
        <v>197.51229</v>
      </c>
      <c r="P259" s="36">
        <v>84.64813</v>
      </c>
      <c r="Q259" s="164"/>
      <c r="R259" s="392"/>
      <c r="S259" s="289">
        <f aca="true" t="shared" si="56" ref="S259:S304">N259/C259</f>
        <v>1</v>
      </c>
      <c r="T259" s="74"/>
      <c r="U259" s="74"/>
    </row>
    <row r="260" spans="1:21" ht="62.25" customHeight="1">
      <c r="A260" s="186" t="s">
        <v>24</v>
      </c>
      <c r="B260" s="37" t="s">
        <v>280</v>
      </c>
      <c r="C260" s="35">
        <f t="shared" si="52"/>
        <v>366.6011</v>
      </c>
      <c r="D260" s="36">
        <v>256.62077</v>
      </c>
      <c r="E260" s="36">
        <v>109.98033</v>
      </c>
      <c r="F260" s="36"/>
      <c r="G260" s="332"/>
      <c r="H260" s="35">
        <f t="shared" si="53"/>
        <v>366.6011</v>
      </c>
      <c r="I260" s="36">
        <v>256.62077</v>
      </c>
      <c r="J260" s="36">
        <v>109.98033</v>
      </c>
      <c r="K260" s="164"/>
      <c r="L260" s="36"/>
      <c r="M260" s="289">
        <f t="shared" si="55"/>
        <v>1</v>
      </c>
      <c r="N260" s="35">
        <f t="shared" si="54"/>
        <v>366.6011</v>
      </c>
      <c r="O260" s="36">
        <v>256.62077</v>
      </c>
      <c r="P260" s="36">
        <v>109.98033</v>
      </c>
      <c r="Q260" s="164"/>
      <c r="R260" s="392"/>
      <c r="S260" s="289">
        <f t="shared" si="56"/>
        <v>1</v>
      </c>
      <c r="T260" s="74"/>
      <c r="U260" s="74"/>
    </row>
    <row r="261" spans="1:21" ht="53.25" customHeight="1">
      <c r="A261" s="186" t="s">
        <v>43</v>
      </c>
      <c r="B261" s="37" t="s">
        <v>281</v>
      </c>
      <c r="C261" s="35">
        <f t="shared" si="52"/>
        <v>229.12569000000002</v>
      </c>
      <c r="D261" s="36">
        <v>160.38798</v>
      </c>
      <c r="E261" s="36">
        <v>68.73771</v>
      </c>
      <c r="F261" s="36"/>
      <c r="G261" s="332"/>
      <c r="H261" s="35">
        <f t="shared" si="53"/>
        <v>229.12569000000002</v>
      </c>
      <c r="I261" s="36">
        <v>160.38798</v>
      </c>
      <c r="J261" s="36">
        <v>68.73771</v>
      </c>
      <c r="K261" s="164"/>
      <c r="L261" s="36"/>
      <c r="M261" s="289">
        <f t="shared" si="55"/>
        <v>1</v>
      </c>
      <c r="N261" s="35">
        <f t="shared" si="54"/>
        <v>229.12569000000002</v>
      </c>
      <c r="O261" s="36">
        <v>160.38798</v>
      </c>
      <c r="P261" s="36">
        <v>68.73771</v>
      </c>
      <c r="Q261" s="164"/>
      <c r="R261" s="392"/>
      <c r="S261" s="289">
        <f t="shared" si="56"/>
        <v>1</v>
      </c>
      <c r="T261" s="74"/>
      <c r="U261" s="74"/>
    </row>
    <row r="262" spans="1:21" ht="89.25" customHeight="1">
      <c r="A262" s="186" t="s">
        <v>63</v>
      </c>
      <c r="B262" s="37" t="s">
        <v>282</v>
      </c>
      <c r="C262" s="35">
        <f t="shared" si="52"/>
        <v>549.90165</v>
      </c>
      <c r="D262" s="36">
        <v>384.93116</v>
      </c>
      <c r="E262" s="36">
        <v>164.97049</v>
      </c>
      <c r="F262" s="36"/>
      <c r="G262" s="332"/>
      <c r="H262" s="35">
        <f t="shared" si="53"/>
        <v>549.90165</v>
      </c>
      <c r="I262" s="36">
        <v>384.93116</v>
      </c>
      <c r="J262" s="36">
        <v>164.97049</v>
      </c>
      <c r="K262" s="164"/>
      <c r="L262" s="36"/>
      <c r="M262" s="289">
        <f t="shared" si="55"/>
        <v>1</v>
      </c>
      <c r="N262" s="35">
        <f t="shared" si="54"/>
        <v>549.90165</v>
      </c>
      <c r="O262" s="36">
        <v>384.93116</v>
      </c>
      <c r="P262" s="36">
        <v>164.97049</v>
      </c>
      <c r="Q262" s="164"/>
      <c r="R262" s="392"/>
      <c r="S262" s="289">
        <f t="shared" si="56"/>
        <v>1</v>
      </c>
      <c r="T262" s="74"/>
      <c r="U262" s="74"/>
    </row>
    <row r="263" spans="1:21" ht="66" customHeight="1">
      <c r="A263" s="186" t="s">
        <v>64</v>
      </c>
      <c r="B263" s="37" t="s">
        <v>283</v>
      </c>
      <c r="C263" s="35">
        <f t="shared" si="52"/>
        <v>183.30055000000002</v>
      </c>
      <c r="D263" s="36">
        <v>128.31038</v>
      </c>
      <c r="E263" s="36">
        <v>54.99017</v>
      </c>
      <c r="F263" s="36"/>
      <c r="G263" s="332"/>
      <c r="H263" s="35">
        <f t="shared" si="53"/>
        <v>183.30055000000002</v>
      </c>
      <c r="I263" s="36">
        <v>128.31038</v>
      </c>
      <c r="J263" s="36">
        <v>54.99017</v>
      </c>
      <c r="K263" s="164"/>
      <c r="L263" s="36"/>
      <c r="M263" s="289">
        <f t="shared" si="55"/>
        <v>1</v>
      </c>
      <c r="N263" s="35">
        <f t="shared" si="54"/>
        <v>183.30055000000002</v>
      </c>
      <c r="O263" s="36">
        <v>128.31038</v>
      </c>
      <c r="P263" s="36">
        <v>54.99017</v>
      </c>
      <c r="Q263" s="164"/>
      <c r="R263" s="392"/>
      <c r="S263" s="289">
        <f t="shared" si="56"/>
        <v>1</v>
      </c>
      <c r="T263" s="74"/>
      <c r="U263" s="74"/>
    </row>
    <row r="264" spans="1:21" ht="72" customHeight="1">
      <c r="A264" s="186" t="s">
        <v>239</v>
      </c>
      <c r="B264" s="37" t="s">
        <v>284</v>
      </c>
      <c r="C264" s="35">
        <f t="shared" si="52"/>
        <v>274.95082</v>
      </c>
      <c r="D264" s="36">
        <v>192.46557</v>
      </c>
      <c r="E264" s="36">
        <v>82.48525</v>
      </c>
      <c r="F264" s="36"/>
      <c r="G264" s="332"/>
      <c r="H264" s="35">
        <f t="shared" si="53"/>
        <v>274.95082</v>
      </c>
      <c r="I264" s="36">
        <v>192.46557</v>
      </c>
      <c r="J264" s="36">
        <v>82.48525</v>
      </c>
      <c r="K264" s="164"/>
      <c r="L264" s="36"/>
      <c r="M264" s="289">
        <f t="shared" si="55"/>
        <v>1</v>
      </c>
      <c r="N264" s="35">
        <f t="shared" si="54"/>
        <v>274.95082</v>
      </c>
      <c r="O264" s="36">
        <v>192.46557</v>
      </c>
      <c r="P264" s="36">
        <v>82.48525</v>
      </c>
      <c r="Q264" s="164"/>
      <c r="R264" s="392"/>
      <c r="S264" s="289">
        <f t="shared" si="56"/>
        <v>1</v>
      </c>
      <c r="T264" s="74"/>
      <c r="U264" s="74"/>
    </row>
    <row r="265" spans="1:21" ht="62.25" customHeight="1">
      <c r="A265" s="186" t="s">
        <v>259</v>
      </c>
      <c r="B265" s="37" t="s">
        <v>460</v>
      </c>
      <c r="C265" s="35">
        <f t="shared" si="52"/>
        <v>274.95082</v>
      </c>
      <c r="D265" s="36">
        <v>192.46557</v>
      </c>
      <c r="E265" s="36">
        <v>82.48525</v>
      </c>
      <c r="F265" s="36"/>
      <c r="G265" s="332"/>
      <c r="H265" s="35">
        <f t="shared" si="53"/>
        <v>274.95082</v>
      </c>
      <c r="I265" s="36">
        <v>192.46557</v>
      </c>
      <c r="J265" s="36">
        <v>82.48525</v>
      </c>
      <c r="K265" s="164"/>
      <c r="L265" s="36"/>
      <c r="M265" s="289">
        <f t="shared" si="55"/>
        <v>1</v>
      </c>
      <c r="N265" s="35">
        <f t="shared" si="54"/>
        <v>274.95082</v>
      </c>
      <c r="O265" s="36">
        <v>192.46557</v>
      </c>
      <c r="P265" s="36">
        <v>82.48525</v>
      </c>
      <c r="Q265" s="164"/>
      <c r="R265" s="392"/>
      <c r="S265" s="289">
        <f t="shared" si="56"/>
        <v>1</v>
      </c>
      <c r="T265" s="74"/>
      <c r="U265" s="74"/>
    </row>
    <row r="266" spans="1:21" ht="72.75" customHeight="1">
      <c r="A266" s="186" t="s">
        <v>261</v>
      </c>
      <c r="B266" s="37" t="s">
        <v>461</v>
      </c>
      <c r="C266" s="35">
        <f>D266+E266</f>
        <v>274.95082</v>
      </c>
      <c r="D266" s="36">
        <v>192.46557</v>
      </c>
      <c r="E266" s="36">
        <v>82.48525</v>
      </c>
      <c r="F266" s="36"/>
      <c r="G266" s="332"/>
      <c r="H266" s="35">
        <f>I266+J266</f>
        <v>274.95082</v>
      </c>
      <c r="I266" s="36">
        <v>192.46557</v>
      </c>
      <c r="J266" s="36">
        <v>82.48525</v>
      </c>
      <c r="K266" s="164"/>
      <c r="L266" s="36"/>
      <c r="M266" s="289">
        <f>H266/C266</f>
        <v>1</v>
      </c>
      <c r="N266" s="35">
        <f>O266+P266</f>
        <v>274.95082</v>
      </c>
      <c r="O266" s="36">
        <v>192.46557</v>
      </c>
      <c r="P266" s="36">
        <v>82.48525</v>
      </c>
      <c r="Q266" s="164"/>
      <c r="R266" s="392"/>
      <c r="S266" s="289">
        <f t="shared" si="56"/>
        <v>1</v>
      </c>
      <c r="T266" s="74"/>
      <c r="U266" s="74"/>
    </row>
    <row r="267" spans="1:21" ht="85.5" customHeight="1">
      <c r="A267" s="186" t="s">
        <v>262</v>
      </c>
      <c r="B267" s="37" t="s">
        <v>285</v>
      </c>
      <c r="C267" s="35">
        <f t="shared" si="52"/>
        <v>504.07651</v>
      </c>
      <c r="D267" s="36">
        <v>352.85356</v>
      </c>
      <c r="E267" s="36">
        <v>151.22295</v>
      </c>
      <c r="F267" s="36"/>
      <c r="G267" s="332"/>
      <c r="H267" s="35">
        <f aca="true" t="shared" si="57" ref="H267:H327">I267+J267</f>
        <v>504.07651</v>
      </c>
      <c r="I267" s="36">
        <v>352.85356</v>
      </c>
      <c r="J267" s="36">
        <v>151.22295</v>
      </c>
      <c r="K267" s="164"/>
      <c r="L267" s="36"/>
      <c r="M267" s="289">
        <f t="shared" si="55"/>
        <v>1</v>
      </c>
      <c r="N267" s="35">
        <f aca="true" t="shared" si="58" ref="N267:N327">O267+P267</f>
        <v>504.07651</v>
      </c>
      <c r="O267" s="36">
        <v>352.85356</v>
      </c>
      <c r="P267" s="36">
        <v>151.22295</v>
      </c>
      <c r="Q267" s="164"/>
      <c r="R267" s="392"/>
      <c r="S267" s="289">
        <f t="shared" si="56"/>
        <v>1</v>
      </c>
      <c r="T267" s="74"/>
      <c r="U267" s="74"/>
    </row>
    <row r="268" spans="1:21" ht="64.5" customHeight="1">
      <c r="A268" s="186" t="s">
        <v>263</v>
      </c>
      <c r="B268" s="37" t="s">
        <v>449</v>
      </c>
      <c r="C268" s="35">
        <f t="shared" si="52"/>
        <v>91.65027</v>
      </c>
      <c r="D268" s="36">
        <v>64.15519</v>
      </c>
      <c r="E268" s="36">
        <v>27.49508</v>
      </c>
      <c r="F268" s="36"/>
      <c r="G268" s="332"/>
      <c r="H268" s="35">
        <f t="shared" si="57"/>
        <v>91.65027</v>
      </c>
      <c r="I268" s="36">
        <v>64.15519</v>
      </c>
      <c r="J268" s="36">
        <v>27.49508</v>
      </c>
      <c r="K268" s="164"/>
      <c r="L268" s="36"/>
      <c r="M268" s="289">
        <f t="shared" si="55"/>
        <v>1</v>
      </c>
      <c r="N268" s="35">
        <f t="shared" si="58"/>
        <v>91.65027</v>
      </c>
      <c r="O268" s="36">
        <v>64.15519</v>
      </c>
      <c r="P268" s="36">
        <v>27.49508</v>
      </c>
      <c r="Q268" s="164"/>
      <c r="R268" s="392"/>
      <c r="S268" s="289">
        <f t="shared" si="56"/>
        <v>1</v>
      </c>
      <c r="T268" s="74"/>
      <c r="U268" s="74"/>
    </row>
    <row r="269" spans="1:21" ht="65.25" customHeight="1">
      <c r="A269" s="186" t="s">
        <v>260</v>
      </c>
      <c r="B269" s="37" t="s">
        <v>450</v>
      </c>
      <c r="C269" s="35">
        <f t="shared" si="52"/>
        <v>183.30055000000002</v>
      </c>
      <c r="D269" s="36">
        <v>128.31039</v>
      </c>
      <c r="E269" s="36">
        <v>54.99016</v>
      </c>
      <c r="F269" s="36"/>
      <c r="G269" s="332"/>
      <c r="H269" s="35">
        <f t="shared" si="57"/>
        <v>183.30055000000002</v>
      </c>
      <c r="I269" s="36">
        <v>128.31039</v>
      </c>
      <c r="J269" s="36">
        <v>54.99016</v>
      </c>
      <c r="K269" s="164"/>
      <c r="L269" s="36"/>
      <c r="M269" s="289">
        <f t="shared" si="55"/>
        <v>1</v>
      </c>
      <c r="N269" s="35">
        <f t="shared" si="58"/>
        <v>183.30055000000002</v>
      </c>
      <c r="O269" s="36">
        <v>128.31039</v>
      </c>
      <c r="P269" s="36">
        <v>54.99016</v>
      </c>
      <c r="Q269" s="164"/>
      <c r="R269" s="392"/>
      <c r="S269" s="289">
        <f t="shared" si="56"/>
        <v>1</v>
      </c>
      <c r="T269" s="74"/>
      <c r="U269" s="74"/>
    </row>
    <row r="270" spans="1:21" ht="53.25" customHeight="1">
      <c r="A270" s="186" t="s">
        <v>264</v>
      </c>
      <c r="B270" s="37" t="s">
        <v>286</v>
      </c>
      <c r="C270" s="35">
        <f t="shared" si="52"/>
        <v>137.47541</v>
      </c>
      <c r="D270" s="36">
        <v>96.23279</v>
      </c>
      <c r="E270" s="36">
        <v>41.24262</v>
      </c>
      <c r="F270" s="36"/>
      <c r="G270" s="332"/>
      <c r="H270" s="35">
        <f t="shared" si="57"/>
        <v>137.47541</v>
      </c>
      <c r="I270" s="36">
        <v>96.23279</v>
      </c>
      <c r="J270" s="36">
        <v>41.24262</v>
      </c>
      <c r="K270" s="164"/>
      <c r="L270" s="36"/>
      <c r="M270" s="289">
        <f t="shared" si="55"/>
        <v>1</v>
      </c>
      <c r="N270" s="35">
        <f t="shared" si="58"/>
        <v>137.47541</v>
      </c>
      <c r="O270" s="36">
        <v>96.23279</v>
      </c>
      <c r="P270" s="36">
        <v>41.24262</v>
      </c>
      <c r="Q270" s="164"/>
      <c r="R270" s="392"/>
      <c r="S270" s="289">
        <f t="shared" si="56"/>
        <v>1</v>
      </c>
      <c r="T270" s="74"/>
      <c r="U270" s="74"/>
    </row>
    <row r="271" spans="1:21" ht="61.5" customHeight="1">
      <c r="A271" s="186" t="s">
        <v>265</v>
      </c>
      <c r="B271" s="37" t="s">
        <v>287</v>
      </c>
      <c r="C271" s="35">
        <f t="shared" si="52"/>
        <v>229.12569000000002</v>
      </c>
      <c r="D271" s="36">
        <v>160.38798</v>
      </c>
      <c r="E271" s="36">
        <v>68.73771</v>
      </c>
      <c r="F271" s="36"/>
      <c r="G271" s="332"/>
      <c r="H271" s="35">
        <f t="shared" si="57"/>
        <v>229.12569000000002</v>
      </c>
      <c r="I271" s="36">
        <v>160.38798</v>
      </c>
      <c r="J271" s="36">
        <v>68.73771</v>
      </c>
      <c r="K271" s="164"/>
      <c r="L271" s="36"/>
      <c r="M271" s="289">
        <f t="shared" si="55"/>
        <v>1</v>
      </c>
      <c r="N271" s="35">
        <f t="shared" si="58"/>
        <v>229.12569000000002</v>
      </c>
      <c r="O271" s="36">
        <v>160.38798</v>
      </c>
      <c r="P271" s="36">
        <v>68.73771</v>
      </c>
      <c r="Q271" s="164"/>
      <c r="R271" s="392"/>
      <c r="S271" s="289">
        <f t="shared" si="56"/>
        <v>1</v>
      </c>
      <c r="T271" s="74"/>
      <c r="U271" s="74"/>
    </row>
    <row r="272" spans="1:21" ht="52.5" customHeight="1">
      <c r="A272" s="186" t="s">
        <v>266</v>
      </c>
      <c r="B272" s="37" t="s">
        <v>288</v>
      </c>
      <c r="C272" s="35">
        <f t="shared" si="52"/>
        <v>91.65029</v>
      </c>
      <c r="D272" s="36">
        <v>64.1552</v>
      </c>
      <c r="E272" s="36">
        <v>27.49509</v>
      </c>
      <c r="F272" s="36"/>
      <c r="G272" s="332"/>
      <c r="H272" s="35">
        <f t="shared" si="57"/>
        <v>91.65029</v>
      </c>
      <c r="I272" s="36">
        <v>64.1552</v>
      </c>
      <c r="J272" s="36">
        <v>27.49509</v>
      </c>
      <c r="K272" s="164"/>
      <c r="L272" s="36"/>
      <c r="M272" s="289">
        <f t="shared" si="55"/>
        <v>1</v>
      </c>
      <c r="N272" s="35">
        <f t="shared" si="58"/>
        <v>91.65029</v>
      </c>
      <c r="O272" s="36">
        <v>64.1552</v>
      </c>
      <c r="P272" s="36">
        <v>27.49509</v>
      </c>
      <c r="Q272" s="164"/>
      <c r="R272" s="392"/>
      <c r="S272" s="289">
        <f t="shared" si="56"/>
        <v>1</v>
      </c>
      <c r="T272" s="74"/>
      <c r="U272" s="74"/>
    </row>
    <row r="273" spans="1:21" ht="78" customHeight="1">
      <c r="A273" s="186" t="s">
        <v>267</v>
      </c>
      <c r="B273" s="37" t="s">
        <v>290</v>
      </c>
      <c r="C273" s="35">
        <f t="shared" si="52"/>
        <v>590.94804</v>
      </c>
      <c r="D273" s="36">
        <v>413.66363</v>
      </c>
      <c r="E273" s="36">
        <v>177.28441</v>
      </c>
      <c r="F273" s="36"/>
      <c r="G273" s="332"/>
      <c r="H273" s="35">
        <f t="shared" si="57"/>
        <v>590.94804</v>
      </c>
      <c r="I273" s="36">
        <v>413.66363</v>
      </c>
      <c r="J273" s="36">
        <v>177.28441</v>
      </c>
      <c r="K273" s="164"/>
      <c r="L273" s="36"/>
      <c r="M273" s="289">
        <f t="shared" si="55"/>
        <v>1</v>
      </c>
      <c r="N273" s="35">
        <f t="shared" si="58"/>
        <v>590.94804</v>
      </c>
      <c r="O273" s="36">
        <v>413.66363</v>
      </c>
      <c r="P273" s="36">
        <v>177.28441</v>
      </c>
      <c r="Q273" s="164"/>
      <c r="R273" s="392"/>
      <c r="S273" s="289">
        <f t="shared" si="56"/>
        <v>1</v>
      </c>
      <c r="T273" s="74"/>
      <c r="U273" s="74"/>
    </row>
    <row r="274" spans="1:21" ht="49.5" customHeight="1">
      <c r="A274" s="186" t="s">
        <v>289</v>
      </c>
      <c r="B274" s="37" t="s">
        <v>292</v>
      </c>
      <c r="C274" s="35">
        <f t="shared" si="52"/>
        <v>186.61516999999998</v>
      </c>
      <c r="D274" s="36">
        <v>130.63061</v>
      </c>
      <c r="E274" s="36">
        <v>55.98456</v>
      </c>
      <c r="F274" s="36"/>
      <c r="G274" s="332"/>
      <c r="H274" s="35">
        <f t="shared" si="57"/>
        <v>186.61516999999998</v>
      </c>
      <c r="I274" s="36">
        <v>130.63061</v>
      </c>
      <c r="J274" s="36">
        <v>55.98456</v>
      </c>
      <c r="K274" s="164"/>
      <c r="L274" s="36"/>
      <c r="M274" s="289">
        <f t="shared" si="55"/>
        <v>1</v>
      </c>
      <c r="N274" s="35">
        <f t="shared" si="58"/>
        <v>186.61516999999998</v>
      </c>
      <c r="O274" s="36">
        <v>130.63061</v>
      </c>
      <c r="P274" s="36">
        <v>55.98456</v>
      </c>
      <c r="Q274" s="164"/>
      <c r="R274" s="392"/>
      <c r="S274" s="289">
        <f t="shared" si="56"/>
        <v>1</v>
      </c>
      <c r="T274" s="74"/>
      <c r="U274" s="74"/>
    </row>
    <row r="275" spans="1:21" ht="66" customHeight="1">
      <c r="A275" s="186" t="s">
        <v>291</v>
      </c>
      <c r="B275" s="37" t="s">
        <v>294</v>
      </c>
      <c r="C275" s="35">
        <f t="shared" si="52"/>
        <v>124.41011</v>
      </c>
      <c r="D275" s="36">
        <v>87.08708</v>
      </c>
      <c r="E275" s="36">
        <v>37.32303</v>
      </c>
      <c r="F275" s="36"/>
      <c r="G275" s="332"/>
      <c r="H275" s="35">
        <f t="shared" si="57"/>
        <v>124.41011</v>
      </c>
      <c r="I275" s="36">
        <v>87.08708</v>
      </c>
      <c r="J275" s="36">
        <v>37.32303</v>
      </c>
      <c r="K275" s="164"/>
      <c r="L275" s="36"/>
      <c r="M275" s="289">
        <f t="shared" si="55"/>
        <v>1</v>
      </c>
      <c r="N275" s="35">
        <f t="shared" si="58"/>
        <v>124.41011</v>
      </c>
      <c r="O275" s="36">
        <v>87.08708</v>
      </c>
      <c r="P275" s="36">
        <v>37.32303</v>
      </c>
      <c r="Q275" s="164"/>
      <c r="R275" s="392"/>
      <c r="S275" s="289">
        <f t="shared" si="56"/>
        <v>1</v>
      </c>
      <c r="T275" s="74"/>
      <c r="U275" s="74"/>
    </row>
    <row r="276" spans="1:21" ht="76.5" customHeight="1">
      <c r="A276" s="186" t="s">
        <v>293</v>
      </c>
      <c r="B276" s="37" t="s">
        <v>296</v>
      </c>
      <c r="C276" s="35">
        <f t="shared" si="52"/>
        <v>622.05056</v>
      </c>
      <c r="D276" s="36">
        <v>435.4354</v>
      </c>
      <c r="E276" s="36">
        <v>186.61516</v>
      </c>
      <c r="F276" s="36"/>
      <c r="G276" s="332"/>
      <c r="H276" s="35">
        <f t="shared" si="57"/>
        <v>622.05056</v>
      </c>
      <c r="I276" s="36">
        <v>435.4354</v>
      </c>
      <c r="J276" s="36">
        <v>186.61516</v>
      </c>
      <c r="K276" s="164"/>
      <c r="L276" s="36"/>
      <c r="M276" s="289">
        <f t="shared" si="55"/>
        <v>1</v>
      </c>
      <c r="N276" s="35">
        <f t="shared" si="58"/>
        <v>622.05056</v>
      </c>
      <c r="O276" s="36">
        <v>435.4354</v>
      </c>
      <c r="P276" s="36">
        <v>186.61516</v>
      </c>
      <c r="Q276" s="164"/>
      <c r="R276" s="392"/>
      <c r="S276" s="289">
        <f t="shared" si="56"/>
        <v>1</v>
      </c>
      <c r="T276" s="74"/>
      <c r="U276" s="74"/>
    </row>
    <row r="277" spans="1:21" ht="67.5" customHeight="1">
      <c r="A277" s="186" t="s">
        <v>295</v>
      </c>
      <c r="B277" s="37" t="s">
        <v>298</v>
      </c>
      <c r="C277" s="35">
        <f t="shared" si="52"/>
        <v>342.12781</v>
      </c>
      <c r="D277" s="36">
        <v>239.48946</v>
      </c>
      <c r="E277" s="36">
        <v>102.63835</v>
      </c>
      <c r="F277" s="36"/>
      <c r="G277" s="332"/>
      <c r="H277" s="35">
        <f t="shared" si="57"/>
        <v>342.12781</v>
      </c>
      <c r="I277" s="36">
        <v>239.48946</v>
      </c>
      <c r="J277" s="36">
        <v>102.63835</v>
      </c>
      <c r="K277" s="164"/>
      <c r="L277" s="36"/>
      <c r="M277" s="289">
        <f t="shared" si="55"/>
        <v>1</v>
      </c>
      <c r="N277" s="35">
        <f t="shared" si="58"/>
        <v>342.12781</v>
      </c>
      <c r="O277" s="36">
        <v>239.48946</v>
      </c>
      <c r="P277" s="36">
        <v>102.63835</v>
      </c>
      <c r="Q277" s="164"/>
      <c r="R277" s="392"/>
      <c r="S277" s="289">
        <f t="shared" si="56"/>
        <v>1</v>
      </c>
      <c r="T277" s="74"/>
      <c r="U277" s="74"/>
    </row>
    <row r="278" spans="1:21" ht="63.75" customHeight="1">
      <c r="A278" s="186" t="s">
        <v>297</v>
      </c>
      <c r="B278" s="37" t="s">
        <v>300</v>
      </c>
      <c r="C278" s="35">
        <f t="shared" si="52"/>
        <v>155.51264</v>
      </c>
      <c r="D278" s="36">
        <v>108.85885</v>
      </c>
      <c r="E278" s="36">
        <v>46.65379</v>
      </c>
      <c r="F278" s="36"/>
      <c r="G278" s="332"/>
      <c r="H278" s="35">
        <f t="shared" si="57"/>
        <v>155.51264</v>
      </c>
      <c r="I278" s="36">
        <v>108.85885</v>
      </c>
      <c r="J278" s="36">
        <v>46.65379</v>
      </c>
      <c r="K278" s="164"/>
      <c r="L278" s="36"/>
      <c r="M278" s="289">
        <f t="shared" si="55"/>
        <v>1</v>
      </c>
      <c r="N278" s="35">
        <f t="shared" si="58"/>
        <v>155.51264</v>
      </c>
      <c r="O278" s="36">
        <v>108.85885</v>
      </c>
      <c r="P278" s="36">
        <v>46.65379</v>
      </c>
      <c r="Q278" s="164"/>
      <c r="R278" s="392"/>
      <c r="S278" s="289">
        <f t="shared" si="56"/>
        <v>1</v>
      </c>
      <c r="T278" s="74"/>
      <c r="U278" s="74"/>
    </row>
    <row r="279" spans="1:21" ht="66" customHeight="1">
      <c r="A279" s="186" t="s">
        <v>299</v>
      </c>
      <c r="B279" s="37" t="s">
        <v>302</v>
      </c>
      <c r="C279" s="35">
        <f t="shared" si="52"/>
        <v>186.61516999999998</v>
      </c>
      <c r="D279" s="36">
        <v>130.63062</v>
      </c>
      <c r="E279" s="36">
        <v>55.98455</v>
      </c>
      <c r="F279" s="36"/>
      <c r="G279" s="332"/>
      <c r="H279" s="35">
        <f t="shared" si="57"/>
        <v>186.61516999999998</v>
      </c>
      <c r="I279" s="36">
        <v>130.63062</v>
      </c>
      <c r="J279" s="36">
        <v>55.98455</v>
      </c>
      <c r="K279" s="164"/>
      <c r="L279" s="36"/>
      <c r="M279" s="289">
        <f t="shared" si="55"/>
        <v>1</v>
      </c>
      <c r="N279" s="35">
        <f t="shared" si="58"/>
        <v>186.61516999999998</v>
      </c>
      <c r="O279" s="36">
        <v>130.63062</v>
      </c>
      <c r="P279" s="36">
        <v>55.98455</v>
      </c>
      <c r="Q279" s="164"/>
      <c r="R279" s="392"/>
      <c r="S279" s="289">
        <f t="shared" si="56"/>
        <v>1</v>
      </c>
      <c r="T279" s="74"/>
      <c r="U279" s="74"/>
    </row>
    <row r="280" spans="1:21" ht="77.25" customHeight="1">
      <c r="A280" s="186" t="s">
        <v>301</v>
      </c>
      <c r="B280" s="37" t="s">
        <v>304</v>
      </c>
      <c r="C280" s="35">
        <f t="shared" si="52"/>
        <v>466.67819999999995</v>
      </c>
      <c r="D280" s="36">
        <v>326.67474</v>
      </c>
      <c r="E280" s="36">
        <v>140.00346</v>
      </c>
      <c r="F280" s="36"/>
      <c r="G280" s="332"/>
      <c r="H280" s="35">
        <f t="shared" si="57"/>
        <v>466.67819999999995</v>
      </c>
      <c r="I280" s="36">
        <v>326.67474</v>
      </c>
      <c r="J280" s="36">
        <v>140.00346</v>
      </c>
      <c r="K280" s="164"/>
      <c r="L280" s="36"/>
      <c r="M280" s="289">
        <f t="shared" si="55"/>
        <v>1</v>
      </c>
      <c r="N280" s="35">
        <f t="shared" si="58"/>
        <v>466.67819999999995</v>
      </c>
      <c r="O280" s="36">
        <v>326.67474</v>
      </c>
      <c r="P280" s="36">
        <v>140.00346</v>
      </c>
      <c r="Q280" s="164"/>
      <c r="R280" s="392"/>
      <c r="S280" s="289">
        <f t="shared" si="56"/>
        <v>1</v>
      </c>
      <c r="T280" s="74"/>
      <c r="U280" s="74"/>
    </row>
    <row r="281" spans="1:21" ht="65.25" customHeight="1">
      <c r="A281" s="186" t="s">
        <v>303</v>
      </c>
      <c r="B281" s="37" t="s">
        <v>306</v>
      </c>
      <c r="C281" s="35">
        <f t="shared" si="52"/>
        <v>168.65504</v>
      </c>
      <c r="D281" s="36">
        <v>118.05853</v>
      </c>
      <c r="E281" s="36">
        <v>50.59651</v>
      </c>
      <c r="F281" s="36"/>
      <c r="G281" s="332"/>
      <c r="H281" s="35">
        <f t="shared" si="57"/>
        <v>168.65504</v>
      </c>
      <c r="I281" s="36">
        <v>118.05853</v>
      </c>
      <c r="J281" s="36">
        <v>50.59651</v>
      </c>
      <c r="K281" s="164"/>
      <c r="L281" s="36"/>
      <c r="M281" s="289">
        <f t="shared" si="55"/>
        <v>1</v>
      </c>
      <c r="N281" s="35">
        <f t="shared" si="58"/>
        <v>168.65504</v>
      </c>
      <c r="O281" s="36">
        <v>118.05853</v>
      </c>
      <c r="P281" s="36">
        <v>50.59651</v>
      </c>
      <c r="Q281" s="164"/>
      <c r="R281" s="392"/>
      <c r="S281" s="289">
        <f t="shared" si="56"/>
        <v>1</v>
      </c>
      <c r="T281" s="74"/>
      <c r="U281" s="74"/>
    </row>
    <row r="282" spans="1:21" ht="66" customHeight="1">
      <c r="A282" s="186" t="s">
        <v>305</v>
      </c>
      <c r="B282" s="37" t="s">
        <v>451</v>
      </c>
      <c r="C282" s="35">
        <f t="shared" si="52"/>
        <v>153.97112</v>
      </c>
      <c r="D282" s="36">
        <v>107.77979</v>
      </c>
      <c r="E282" s="36">
        <v>46.19133</v>
      </c>
      <c r="F282" s="36"/>
      <c r="G282" s="332"/>
      <c r="H282" s="35">
        <f t="shared" si="57"/>
        <v>153.97112</v>
      </c>
      <c r="I282" s="36">
        <v>107.77979</v>
      </c>
      <c r="J282" s="36">
        <v>46.19133</v>
      </c>
      <c r="K282" s="164"/>
      <c r="L282" s="36"/>
      <c r="M282" s="289">
        <f t="shared" si="55"/>
        <v>1</v>
      </c>
      <c r="N282" s="35">
        <f t="shared" si="58"/>
        <v>153.97112</v>
      </c>
      <c r="O282" s="36">
        <v>107.77979</v>
      </c>
      <c r="P282" s="36">
        <v>46.19133</v>
      </c>
      <c r="Q282" s="164"/>
      <c r="R282" s="392"/>
      <c r="S282" s="289">
        <f t="shared" si="56"/>
        <v>1</v>
      </c>
      <c r="T282" s="74"/>
      <c r="U282" s="74"/>
    </row>
    <row r="283" spans="1:21" ht="66" customHeight="1">
      <c r="A283" s="186" t="s">
        <v>307</v>
      </c>
      <c r="B283" s="37" t="s">
        <v>452</v>
      </c>
      <c r="C283" s="35">
        <f t="shared" si="52"/>
        <v>236.25842</v>
      </c>
      <c r="D283" s="36">
        <v>165.3809</v>
      </c>
      <c r="E283" s="36">
        <v>70.87752</v>
      </c>
      <c r="F283" s="36"/>
      <c r="G283" s="332"/>
      <c r="H283" s="35">
        <f t="shared" si="57"/>
        <v>236.25842</v>
      </c>
      <c r="I283" s="36">
        <v>165.3809</v>
      </c>
      <c r="J283" s="36">
        <v>70.87752</v>
      </c>
      <c r="K283" s="164"/>
      <c r="L283" s="36"/>
      <c r="M283" s="289">
        <f t="shared" si="55"/>
        <v>1</v>
      </c>
      <c r="N283" s="35">
        <f t="shared" si="58"/>
        <v>236.25842</v>
      </c>
      <c r="O283" s="36">
        <v>165.3809</v>
      </c>
      <c r="P283" s="36">
        <v>70.87752</v>
      </c>
      <c r="Q283" s="164"/>
      <c r="R283" s="392"/>
      <c r="S283" s="289">
        <f t="shared" si="56"/>
        <v>1</v>
      </c>
      <c r="T283" s="74"/>
      <c r="U283" s="74"/>
    </row>
    <row r="284" spans="1:21" ht="66" customHeight="1">
      <c r="A284" s="186" t="s">
        <v>308</v>
      </c>
      <c r="B284" s="37" t="s">
        <v>453</v>
      </c>
      <c r="C284" s="35">
        <f t="shared" si="52"/>
        <v>230.06459999999998</v>
      </c>
      <c r="D284" s="36">
        <v>161.04522</v>
      </c>
      <c r="E284" s="36">
        <v>69.01938</v>
      </c>
      <c r="F284" s="36"/>
      <c r="G284" s="332"/>
      <c r="H284" s="35">
        <f t="shared" si="57"/>
        <v>230.06459999999998</v>
      </c>
      <c r="I284" s="36">
        <v>161.04522</v>
      </c>
      <c r="J284" s="36">
        <v>69.01938</v>
      </c>
      <c r="K284" s="164"/>
      <c r="L284" s="36"/>
      <c r="M284" s="289">
        <f t="shared" si="55"/>
        <v>1</v>
      </c>
      <c r="N284" s="35">
        <f t="shared" si="58"/>
        <v>230.06459999999998</v>
      </c>
      <c r="O284" s="36">
        <v>161.04522</v>
      </c>
      <c r="P284" s="36">
        <v>69.01938</v>
      </c>
      <c r="Q284" s="164"/>
      <c r="R284" s="392"/>
      <c r="S284" s="289">
        <f t="shared" si="56"/>
        <v>1</v>
      </c>
      <c r="T284" s="74"/>
      <c r="U284" s="74"/>
    </row>
    <row r="285" spans="1:21" ht="66" customHeight="1">
      <c r="A285" s="186" t="s">
        <v>309</v>
      </c>
      <c r="B285" s="37" t="s">
        <v>454</v>
      </c>
      <c r="C285" s="35">
        <f t="shared" si="52"/>
        <v>181.6197</v>
      </c>
      <c r="D285" s="36">
        <v>127.13379</v>
      </c>
      <c r="E285" s="36">
        <v>54.48591</v>
      </c>
      <c r="F285" s="36"/>
      <c r="G285" s="332"/>
      <c r="H285" s="35">
        <f t="shared" si="57"/>
        <v>181.6197</v>
      </c>
      <c r="I285" s="36">
        <v>127.13379</v>
      </c>
      <c r="J285" s="36">
        <v>54.48591</v>
      </c>
      <c r="K285" s="164"/>
      <c r="L285" s="36"/>
      <c r="M285" s="289">
        <f t="shared" si="55"/>
        <v>1</v>
      </c>
      <c r="N285" s="35">
        <f t="shared" si="58"/>
        <v>181.6197</v>
      </c>
      <c r="O285" s="36">
        <v>127.13379</v>
      </c>
      <c r="P285" s="36">
        <v>54.48591</v>
      </c>
      <c r="Q285" s="164"/>
      <c r="R285" s="392"/>
      <c r="S285" s="289">
        <f t="shared" si="56"/>
        <v>1</v>
      </c>
      <c r="T285" s="74"/>
      <c r="U285" s="74"/>
    </row>
    <row r="286" spans="1:21" ht="75" customHeight="1">
      <c r="A286" s="186" t="s">
        <v>310</v>
      </c>
      <c r="B286" s="37" t="s">
        <v>455</v>
      </c>
      <c r="C286" s="35">
        <f t="shared" si="52"/>
        <v>486.04672</v>
      </c>
      <c r="D286" s="36">
        <v>340.23271</v>
      </c>
      <c r="E286" s="36">
        <v>145.81401</v>
      </c>
      <c r="F286" s="36"/>
      <c r="G286" s="332"/>
      <c r="H286" s="35">
        <f t="shared" si="57"/>
        <v>486.04672</v>
      </c>
      <c r="I286" s="36">
        <v>340.23271</v>
      </c>
      <c r="J286" s="36">
        <v>145.81401</v>
      </c>
      <c r="K286" s="164"/>
      <c r="L286" s="36"/>
      <c r="M286" s="289">
        <f t="shared" si="55"/>
        <v>1</v>
      </c>
      <c r="N286" s="35">
        <f t="shared" si="58"/>
        <v>486.04672</v>
      </c>
      <c r="O286" s="36">
        <v>340.23271</v>
      </c>
      <c r="P286" s="36">
        <v>145.81401</v>
      </c>
      <c r="Q286" s="164"/>
      <c r="R286" s="392"/>
      <c r="S286" s="289">
        <f t="shared" si="56"/>
        <v>1</v>
      </c>
      <c r="T286" s="74"/>
      <c r="U286" s="74"/>
    </row>
    <row r="287" spans="1:21" ht="53.25" customHeight="1">
      <c r="A287" s="186" t="s">
        <v>311</v>
      </c>
      <c r="B287" s="37" t="s">
        <v>456</v>
      </c>
      <c r="C287" s="35">
        <f t="shared" si="52"/>
        <v>90.82578</v>
      </c>
      <c r="D287" s="36">
        <v>63.57805</v>
      </c>
      <c r="E287" s="36">
        <v>27.24773</v>
      </c>
      <c r="F287" s="36"/>
      <c r="G287" s="332"/>
      <c r="H287" s="35">
        <f t="shared" si="57"/>
        <v>90.82578</v>
      </c>
      <c r="I287" s="36">
        <v>63.57805</v>
      </c>
      <c r="J287" s="36">
        <v>27.24773</v>
      </c>
      <c r="K287" s="164"/>
      <c r="L287" s="36"/>
      <c r="M287" s="289">
        <f t="shared" si="55"/>
        <v>1</v>
      </c>
      <c r="N287" s="35">
        <f t="shared" si="58"/>
        <v>90.82578</v>
      </c>
      <c r="O287" s="36">
        <v>63.57805</v>
      </c>
      <c r="P287" s="36">
        <v>27.24773</v>
      </c>
      <c r="Q287" s="164"/>
      <c r="R287" s="392"/>
      <c r="S287" s="289">
        <f t="shared" si="56"/>
        <v>1</v>
      </c>
      <c r="T287" s="74"/>
      <c r="U287" s="74"/>
    </row>
    <row r="288" spans="1:21" ht="62.25" customHeight="1">
      <c r="A288" s="186" t="s">
        <v>312</v>
      </c>
      <c r="B288" s="37" t="s">
        <v>457</v>
      </c>
      <c r="C288" s="35">
        <f t="shared" si="52"/>
        <v>220.23052</v>
      </c>
      <c r="D288" s="36">
        <v>154.16136</v>
      </c>
      <c r="E288" s="36">
        <v>66.06916</v>
      </c>
      <c r="F288" s="36"/>
      <c r="G288" s="332"/>
      <c r="H288" s="35">
        <f t="shared" si="57"/>
        <v>220.23052</v>
      </c>
      <c r="I288" s="36">
        <v>154.16136</v>
      </c>
      <c r="J288" s="36">
        <v>66.06916</v>
      </c>
      <c r="K288" s="164"/>
      <c r="L288" s="36"/>
      <c r="M288" s="289">
        <f t="shared" si="55"/>
        <v>1</v>
      </c>
      <c r="N288" s="35">
        <f t="shared" si="58"/>
        <v>220.23052</v>
      </c>
      <c r="O288" s="36">
        <v>154.16136</v>
      </c>
      <c r="P288" s="36">
        <v>66.06916</v>
      </c>
      <c r="Q288" s="164"/>
      <c r="R288" s="392"/>
      <c r="S288" s="289">
        <f t="shared" si="56"/>
        <v>1</v>
      </c>
      <c r="T288" s="74"/>
      <c r="U288" s="74"/>
    </row>
    <row r="289" spans="1:21" ht="55.5" customHeight="1">
      <c r="A289" s="186" t="s">
        <v>313</v>
      </c>
      <c r="B289" s="37" t="s">
        <v>318</v>
      </c>
      <c r="C289" s="35">
        <f t="shared" si="52"/>
        <v>54.67884</v>
      </c>
      <c r="D289" s="36">
        <v>38.27519</v>
      </c>
      <c r="E289" s="36">
        <v>16.40365</v>
      </c>
      <c r="F289" s="36"/>
      <c r="G289" s="332"/>
      <c r="H289" s="35">
        <f t="shared" si="57"/>
        <v>54.67884</v>
      </c>
      <c r="I289" s="36">
        <v>38.27519</v>
      </c>
      <c r="J289" s="36">
        <v>16.40365</v>
      </c>
      <c r="K289" s="164"/>
      <c r="L289" s="36"/>
      <c r="M289" s="289">
        <f t="shared" si="55"/>
        <v>1</v>
      </c>
      <c r="N289" s="35">
        <f t="shared" si="58"/>
        <v>54.67884</v>
      </c>
      <c r="O289" s="36">
        <v>38.27519</v>
      </c>
      <c r="P289" s="36">
        <v>16.40365</v>
      </c>
      <c r="Q289" s="164"/>
      <c r="R289" s="392"/>
      <c r="S289" s="289">
        <f t="shared" si="56"/>
        <v>1</v>
      </c>
      <c r="T289" s="74"/>
      <c r="U289" s="74"/>
    </row>
    <row r="290" spans="1:21" ht="66" customHeight="1">
      <c r="A290" s="186" t="s">
        <v>421</v>
      </c>
      <c r="B290" s="37" t="s">
        <v>320</v>
      </c>
      <c r="C290" s="35">
        <f t="shared" si="52"/>
        <v>101.55552</v>
      </c>
      <c r="D290" s="36">
        <v>71.08886</v>
      </c>
      <c r="E290" s="36">
        <v>30.46666</v>
      </c>
      <c r="F290" s="36"/>
      <c r="G290" s="332"/>
      <c r="H290" s="35">
        <f t="shared" si="57"/>
        <v>101.55552</v>
      </c>
      <c r="I290" s="36">
        <v>71.08886</v>
      </c>
      <c r="J290" s="36">
        <v>30.46666</v>
      </c>
      <c r="K290" s="164"/>
      <c r="L290" s="36"/>
      <c r="M290" s="289">
        <f t="shared" si="55"/>
        <v>1</v>
      </c>
      <c r="N290" s="35">
        <f t="shared" si="58"/>
        <v>101.55552</v>
      </c>
      <c r="O290" s="36">
        <v>71.08886</v>
      </c>
      <c r="P290" s="36">
        <v>30.46666</v>
      </c>
      <c r="Q290" s="164"/>
      <c r="R290" s="392"/>
      <c r="S290" s="289">
        <f t="shared" si="56"/>
        <v>1</v>
      </c>
      <c r="T290" s="74"/>
      <c r="U290" s="74"/>
    </row>
    <row r="291" spans="1:21" ht="54" customHeight="1">
      <c r="A291" s="186" t="s">
        <v>314</v>
      </c>
      <c r="B291" s="37" t="s">
        <v>322</v>
      </c>
      <c r="C291" s="35">
        <f t="shared" si="52"/>
        <v>400.69886</v>
      </c>
      <c r="D291" s="36">
        <v>280.48921</v>
      </c>
      <c r="E291" s="36">
        <v>120.20965</v>
      </c>
      <c r="F291" s="36"/>
      <c r="G291" s="332"/>
      <c r="H291" s="35">
        <f t="shared" si="57"/>
        <v>400.69886</v>
      </c>
      <c r="I291" s="36">
        <v>280.48921</v>
      </c>
      <c r="J291" s="36">
        <v>120.20965</v>
      </c>
      <c r="K291" s="164"/>
      <c r="L291" s="36"/>
      <c r="M291" s="289">
        <f t="shared" si="55"/>
        <v>1</v>
      </c>
      <c r="N291" s="35">
        <f t="shared" si="58"/>
        <v>400.69886</v>
      </c>
      <c r="O291" s="36">
        <v>280.48921</v>
      </c>
      <c r="P291" s="36">
        <v>120.20965</v>
      </c>
      <c r="Q291" s="164"/>
      <c r="R291" s="392"/>
      <c r="S291" s="289">
        <f t="shared" si="56"/>
        <v>1</v>
      </c>
      <c r="T291" s="74"/>
      <c r="U291" s="74"/>
    </row>
    <row r="292" spans="1:21" ht="59.25" customHeight="1">
      <c r="A292" s="186" t="s">
        <v>315</v>
      </c>
      <c r="B292" s="37" t="s">
        <v>324</v>
      </c>
      <c r="C292" s="35">
        <f t="shared" si="52"/>
        <v>356.17676</v>
      </c>
      <c r="D292" s="36">
        <v>249.32374</v>
      </c>
      <c r="E292" s="36">
        <v>106.85302</v>
      </c>
      <c r="F292" s="36"/>
      <c r="G292" s="332"/>
      <c r="H292" s="35">
        <f t="shared" si="57"/>
        <v>356.17676</v>
      </c>
      <c r="I292" s="36">
        <v>249.32374</v>
      </c>
      <c r="J292" s="36">
        <v>106.85302</v>
      </c>
      <c r="K292" s="164"/>
      <c r="L292" s="36"/>
      <c r="M292" s="289">
        <f t="shared" si="55"/>
        <v>1</v>
      </c>
      <c r="N292" s="35">
        <f t="shared" si="58"/>
        <v>356.17676</v>
      </c>
      <c r="O292" s="36">
        <v>249.32374</v>
      </c>
      <c r="P292" s="36">
        <v>106.85302</v>
      </c>
      <c r="Q292" s="164"/>
      <c r="R292" s="392"/>
      <c r="S292" s="289">
        <f t="shared" si="56"/>
        <v>1</v>
      </c>
      <c r="T292" s="74"/>
      <c r="U292" s="74"/>
    </row>
    <row r="293" spans="1:21" ht="53.25" customHeight="1">
      <c r="A293" s="186" t="s">
        <v>316</v>
      </c>
      <c r="B293" s="37" t="s">
        <v>326</v>
      </c>
      <c r="C293" s="35">
        <f aca="true" t="shared" si="59" ref="C293:C307">D293+E293</f>
        <v>222.61048</v>
      </c>
      <c r="D293" s="36">
        <v>155.82733</v>
      </c>
      <c r="E293" s="36">
        <v>66.78315</v>
      </c>
      <c r="F293" s="36"/>
      <c r="G293" s="332"/>
      <c r="H293" s="35">
        <f t="shared" si="57"/>
        <v>222.61048</v>
      </c>
      <c r="I293" s="36">
        <v>155.82733</v>
      </c>
      <c r="J293" s="36">
        <v>66.78315</v>
      </c>
      <c r="K293" s="164"/>
      <c r="L293" s="36"/>
      <c r="M293" s="289">
        <f t="shared" si="55"/>
        <v>1</v>
      </c>
      <c r="N293" s="35">
        <f t="shared" si="58"/>
        <v>222.61048</v>
      </c>
      <c r="O293" s="36">
        <v>155.82733</v>
      </c>
      <c r="P293" s="36">
        <v>66.78315</v>
      </c>
      <c r="Q293" s="164"/>
      <c r="R293" s="392"/>
      <c r="S293" s="289">
        <f t="shared" si="56"/>
        <v>1</v>
      </c>
      <c r="T293" s="74"/>
      <c r="U293" s="74"/>
    </row>
    <row r="294" spans="1:21" ht="63" customHeight="1">
      <c r="A294" s="186" t="s">
        <v>317</v>
      </c>
      <c r="B294" s="37" t="s">
        <v>328</v>
      </c>
      <c r="C294" s="35">
        <f t="shared" si="59"/>
        <v>667.83142</v>
      </c>
      <c r="D294" s="36">
        <v>467.48199</v>
      </c>
      <c r="E294" s="36">
        <v>200.34943</v>
      </c>
      <c r="F294" s="36"/>
      <c r="G294" s="332"/>
      <c r="H294" s="35">
        <f t="shared" si="57"/>
        <v>667.83142</v>
      </c>
      <c r="I294" s="36">
        <v>467.48199</v>
      </c>
      <c r="J294" s="36">
        <v>200.34943</v>
      </c>
      <c r="K294" s="164"/>
      <c r="L294" s="36"/>
      <c r="M294" s="289">
        <f t="shared" si="55"/>
        <v>1</v>
      </c>
      <c r="N294" s="35">
        <f t="shared" si="58"/>
        <v>667.83142</v>
      </c>
      <c r="O294" s="36">
        <v>467.48199</v>
      </c>
      <c r="P294" s="36">
        <v>200.34943</v>
      </c>
      <c r="Q294" s="164"/>
      <c r="R294" s="392"/>
      <c r="S294" s="289">
        <f t="shared" si="56"/>
        <v>1</v>
      </c>
      <c r="T294" s="74"/>
      <c r="U294" s="74"/>
    </row>
    <row r="295" spans="1:21" ht="63.75" customHeight="1">
      <c r="A295" s="186" t="s">
        <v>319</v>
      </c>
      <c r="B295" s="37" t="s">
        <v>330</v>
      </c>
      <c r="C295" s="35">
        <f t="shared" si="59"/>
        <v>232.76722</v>
      </c>
      <c r="D295" s="36">
        <v>162.93705</v>
      </c>
      <c r="E295" s="36">
        <v>69.83017</v>
      </c>
      <c r="F295" s="36"/>
      <c r="G295" s="332"/>
      <c r="H295" s="35">
        <f t="shared" si="57"/>
        <v>232.76722</v>
      </c>
      <c r="I295" s="36">
        <v>162.93705</v>
      </c>
      <c r="J295" s="36">
        <v>69.83017</v>
      </c>
      <c r="K295" s="164"/>
      <c r="L295" s="36"/>
      <c r="M295" s="289">
        <f t="shared" si="55"/>
        <v>1</v>
      </c>
      <c r="N295" s="35">
        <f t="shared" si="58"/>
        <v>232.76722</v>
      </c>
      <c r="O295" s="36">
        <v>162.93705</v>
      </c>
      <c r="P295" s="36">
        <v>69.83017</v>
      </c>
      <c r="Q295" s="164"/>
      <c r="R295" s="392"/>
      <c r="S295" s="289">
        <f t="shared" si="56"/>
        <v>1</v>
      </c>
      <c r="T295" s="74"/>
      <c r="U295" s="74"/>
    </row>
    <row r="296" spans="1:21" ht="64.5" customHeight="1">
      <c r="A296" s="186" t="s">
        <v>321</v>
      </c>
      <c r="B296" s="37" t="s">
        <v>332</v>
      </c>
      <c r="C296" s="35">
        <f t="shared" si="59"/>
        <v>178.08838</v>
      </c>
      <c r="D296" s="36">
        <v>124.66186</v>
      </c>
      <c r="E296" s="36">
        <v>53.42652</v>
      </c>
      <c r="F296" s="36"/>
      <c r="G296" s="332"/>
      <c r="H296" s="35">
        <f t="shared" si="57"/>
        <v>178.08838</v>
      </c>
      <c r="I296" s="36">
        <v>124.66186</v>
      </c>
      <c r="J296" s="36">
        <v>53.42652</v>
      </c>
      <c r="K296" s="164"/>
      <c r="L296" s="36"/>
      <c r="M296" s="289">
        <f t="shared" si="55"/>
        <v>1</v>
      </c>
      <c r="N296" s="35">
        <f t="shared" si="58"/>
        <v>178.08838</v>
      </c>
      <c r="O296" s="36">
        <v>124.66186</v>
      </c>
      <c r="P296" s="36">
        <v>53.42652</v>
      </c>
      <c r="Q296" s="164"/>
      <c r="R296" s="392"/>
      <c r="S296" s="289">
        <f t="shared" si="56"/>
        <v>1</v>
      </c>
      <c r="T296" s="74"/>
      <c r="U296" s="74"/>
    </row>
    <row r="297" spans="1:21" ht="54.75" customHeight="1">
      <c r="A297" s="186" t="s">
        <v>323</v>
      </c>
      <c r="B297" s="37" t="s">
        <v>334</v>
      </c>
      <c r="C297" s="35">
        <f t="shared" si="59"/>
        <v>133.56628</v>
      </c>
      <c r="D297" s="36">
        <v>93.49639</v>
      </c>
      <c r="E297" s="36">
        <v>40.06989</v>
      </c>
      <c r="F297" s="36"/>
      <c r="G297" s="332"/>
      <c r="H297" s="35">
        <f t="shared" si="57"/>
        <v>133.56628</v>
      </c>
      <c r="I297" s="36">
        <v>93.49639</v>
      </c>
      <c r="J297" s="36">
        <v>40.06989</v>
      </c>
      <c r="K297" s="164"/>
      <c r="L297" s="36"/>
      <c r="M297" s="289">
        <f t="shared" si="55"/>
        <v>1</v>
      </c>
      <c r="N297" s="35">
        <f t="shared" si="58"/>
        <v>133.56628</v>
      </c>
      <c r="O297" s="36">
        <v>93.49639</v>
      </c>
      <c r="P297" s="36">
        <v>40.06989</v>
      </c>
      <c r="Q297" s="164"/>
      <c r="R297" s="392"/>
      <c r="S297" s="289">
        <f t="shared" si="56"/>
        <v>1</v>
      </c>
      <c r="T297" s="74"/>
      <c r="U297" s="74"/>
    </row>
    <row r="298" spans="1:21" ht="53.25" customHeight="1">
      <c r="A298" s="186" t="s">
        <v>325</v>
      </c>
      <c r="B298" s="37" t="s">
        <v>336</v>
      </c>
      <c r="C298" s="35">
        <f t="shared" si="59"/>
        <v>222.61047</v>
      </c>
      <c r="D298" s="36">
        <v>155.82733</v>
      </c>
      <c r="E298" s="36">
        <v>66.78314</v>
      </c>
      <c r="F298" s="36"/>
      <c r="G298" s="332"/>
      <c r="H298" s="35">
        <f t="shared" si="57"/>
        <v>222.61047</v>
      </c>
      <c r="I298" s="36">
        <v>155.82733</v>
      </c>
      <c r="J298" s="36">
        <v>66.78314</v>
      </c>
      <c r="K298" s="164"/>
      <c r="L298" s="36"/>
      <c r="M298" s="289">
        <f t="shared" si="55"/>
        <v>1</v>
      </c>
      <c r="N298" s="35">
        <f t="shared" si="58"/>
        <v>222.61047</v>
      </c>
      <c r="O298" s="36">
        <v>155.82733</v>
      </c>
      <c r="P298" s="36">
        <v>66.78314</v>
      </c>
      <c r="Q298" s="164"/>
      <c r="R298" s="392"/>
      <c r="S298" s="289">
        <f t="shared" si="56"/>
        <v>1</v>
      </c>
      <c r="T298" s="74"/>
      <c r="U298" s="74"/>
    </row>
    <row r="299" spans="1:21" ht="64.5" customHeight="1">
      <c r="A299" s="186" t="s">
        <v>327</v>
      </c>
      <c r="B299" s="37" t="s">
        <v>338</v>
      </c>
      <c r="C299" s="35">
        <f t="shared" si="59"/>
        <v>400.69885</v>
      </c>
      <c r="D299" s="36">
        <v>280.4892</v>
      </c>
      <c r="E299" s="36">
        <v>120.20965</v>
      </c>
      <c r="F299" s="36"/>
      <c r="G299" s="332"/>
      <c r="H299" s="35">
        <f t="shared" si="57"/>
        <v>400.69885</v>
      </c>
      <c r="I299" s="36">
        <v>280.4892</v>
      </c>
      <c r="J299" s="36">
        <v>120.20965</v>
      </c>
      <c r="K299" s="164"/>
      <c r="L299" s="36"/>
      <c r="M299" s="289">
        <f t="shared" si="55"/>
        <v>1</v>
      </c>
      <c r="N299" s="35">
        <f t="shared" si="58"/>
        <v>400.69885</v>
      </c>
      <c r="O299" s="36">
        <v>280.4892</v>
      </c>
      <c r="P299" s="36">
        <v>120.20965</v>
      </c>
      <c r="Q299" s="164"/>
      <c r="R299" s="392"/>
      <c r="S299" s="289">
        <f t="shared" si="56"/>
        <v>1</v>
      </c>
      <c r="T299" s="74"/>
      <c r="U299" s="74"/>
    </row>
    <row r="300" spans="1:21" ht="75" customHeight="1">
      <c r="A300" s="186" t="s">
        <v>329</v>
      </c>
      <c r="B300" s="37" t="s">
        <v>340</v>
      </c>
      <c r="C300" s="35">
        <f t="shared" si="59"/>
        <v>534.26514</v>
      </c>
      <c r="D300" s="36">
        <v>373.9856</v>
      </c>
      <c r="E300" s="36">
        <v>160.27954</v>
      </c>
      <c r="F300" s="36"/>
      <c r="G300" s="332"/>
      <c r="H300" s="35">
        <f t="shared" si="57"/>
        <v>534.26514</v>
      </c>
      <c r="I300" s="36">
        <v>373.9856</v>
      </c>
      <c r="J300" s="36">
        <v>160.27954</v>
      </c>
      <c r="K300" s="164"/>
      <c r="L300" s="36"/>
      <c r="M300" s="289">
        <f t="shared" si="55"/>
        <v>1</v>
      </c>
      <c r="N300" s="35">
        <f t="shared" si="58"/>
        <v>534.26514</v>
      </c>
      <c r="O300" s="36">
        <v>373.9856</v>
      </c>
      <c r="P300" s="36">
        <v>160.27954</v>
      </c>
      <c r="Q300" s="164"/>
      <c r="R300" s="392"/>
      <c r="S300" s="289">
        <f t="shared" si="56"/>
        <v>1</v>
      </c>
      <c r="T300" s="74"/>
      <c r="U300" s="74"/>
    </row>
    <row r="301" spans="1:21" ht="66" customHeight="1">
      <c r="A301" s="186" t="s">
        <v>331</v>
      </c>
      <c r="B301" s="37" t="s">
        <v>343</v>
      </c>
      <c r="C301" s="35">
        <f t="shared" si="59"/>
        <v>155.75031</v>
      </c>
      <c r="D301" s="36">
        <v>109.02522</v>
      </c>
      <c r="E301" s="36">
        <v>46.72509</v>
      </c>
      <c r="F301" s="36"/>
      <c r="G301" s="332"/>
      <c r="H301" s="35">
        <f t="shared" si="57"/>
        <v>155.75031</v>
      </c>
      <c r="I301" s="36">
        <v>109.02522</v>
      </c>
      <c r="J301" s="36">
        <v>46.72509</v>
      </c>
      <c r="K301" s="164"/>
      <c r="L301" s="36"/>
      <c r="M301" s="289">
        <f t="shared" si="55"/>
        <v>1</v>
      </c>
      <c r="N301" s="35">
        <f t="shared" si="58"/>
        <v>155.75031</v>
      </c>
      <c r="O301" s="36">
        <v>109.02522</v>
      </c>
      <c r="P301" s="36">
        <v>46.72509</v>
      </c>
      <c r="Q301" s="164"/>
      <c r="R301" s="392"/>
      <c r="S301" s="289">
        <f t="shared" si="56"/>
        <v>1</v>
      </c>
      <c r="T301" s="74"/>
      <c r="U301" s="74"/>
    </row>
    <row r="302" spans="1:21" ht="69" customHeight="1">
      <c r="A302" s="186" t="s">
        <v>333</v>
      </c>
      <c r="B302" s="37" t="s">
        <v>345</v>
      </c>
      <c r="C302" s="35">
        <f t="shared" si="59"/>
        <v>116.81273999999999</v>
      </c>
      <c r="D302" s="36">
        <v>81.76892</v>
      </c>
      <c r="E302" s="36">
        <v>35.04382</v>
      </c>
      <c r="F302" s="36"/>
      <c r="G302" s="332"/>
      <c r="H302" s="35">
        <f t="shared" si="57"/>
        <v>116.81273999999999</v>
      </c>
      <c r="I302" s="36">
        <v>81.76892</v>
      </c>
      <c r="J302" s="36">
        <v>35.04382</v>
      </c>
      <c r="K302" s="164"/>
      <c r="L302" s="36"/>
      <c r="M302" s="289">
        <f t="shared" si="55"/>
        <v>1</v>
      </c>
      <c r="N302" s="35">
        <f t="shared" si="58"/>
        <v>116.81273999999999</v>
      </c>
      <c r="O302" s="36">
        <v>81.76892</v>
      </c>
      <c r="P302" s="36">
        <v>35.04382</v>
      </c>
      <c r="Q302" s="164"/>
      <c r="R302" s="392"/>
      <c r="S302" s="289">
        <f t="shared" si="56"/>
        <v>1</v>
      </c>
      <c r="T302" s="74"/>
      <c r="U302" s="74"/>
    </row>
    <row r="303" spans="1:21" ht="52.5" customHeight="1">
      <c r="A303" s="186" t="s">
        <v>335</v>
      </c>
      <c r="B303" s="37" t="s">
        <v>347</v>
      </c>
      <c r="C303" s="35">
        <f t="shared" si="59"/>
        <v>233.62547</v>
      </c>
      <c r="D303" s="36">
        <v>163.53783</v>
      </c>
      <c r="E303" s="36">
        <v>70.08764</v>
      </c>
      <c r="F303" s="36"/>
      <c r="G303" s="332"/>
      <c r="H303" s="35">
        <f t="shared" si="57"/>
        <v>233.62547</v>
      </c>
      <c r="I303" s="36">
        <v>163.53783</v>
      </c>
      <c r="J303" s="36">
        <v>70.08764</v>
      </c>
      <c r="K303" s="164"/>
      <c r="L303" s="36"/>
      <c r="M303" s="289">
        <f t="shared" si="55"/>
        <v>1</v>
      </c>
      <c r="N303" s="35">
        <f t="shared" si="58"/>
        <v>233.62547</v>
      </c>
      <c r="O303" s="36">
        <v>163.53783</v>
      </c>
      <c r="P303" s="36">
        <v>70.08764</v>
      </c>
      <c r="Q303" s="164"/>
      <c r="R303" s="392"/>
      <c r="S303" s="289">
        <f t="shared" si="56"/>
        <v>1</v>
      </c>
      <c r="T303" s="74"/>
      <c r="U303" s="74"/>
    </row>
    <row r="304" spans="1:21" ht="64.5" customHeight="1">
      <c r="A304" s="186" t="s">
        <v>337</v>
      </c>
      <c r="B304" s="37" t="s">
        <v>349</v>
      </c>
      <c r="C304" s="35">
        <f t="shared" si="59"/>
        <v>467.25094</v>
      </c>
      <c r="D304" s="36">
        <v>327.07565</v>
      </c>
      <c r="E304" s="36">
        <v>140.17529</v>
      </c>
      <c r="F304" s="36"/>
      <c r="G304" s="332"/>
      <c r="H304" s="35">
        <f t="shared" si="57"/>
        <v>467.25094</v>
      </c>
      <c r="I304" s="36">
        <v>327.07565</v>
      </c>
      <c r="J304" s="36">
        <v>140.17529</v>
      </c>
      <c r="K304" s="164"/>
      <c r="L304" s="36"/>
      <c r="M304" s="289">
        <f t="shared" si="55"/>
        <v>1</v>
      </c>
      <c r="N304" s="35">
        <f t="shared" si="58"/>
        <v>467.25094</v>
      </c>
      <c r="O304" s="36">
        <v>327.07565</v>
      </c>
      <c r="P304" s="36">
        <v>140.17529</v>
      </c>
      <c r="Q304" s="164"/>
      <c r="R304" s="392"/>
      <c r="S304" s="289">
        <f t="shared" si="56"/>
        <v>1</v>
      </c>
      <c r="T304" s="74"/>
      <c r="U304" s="74"/>
    </row>
    <row r="305" spans="1:21" ht="54" customHeight="1">
      <c r="A305" s="186" t="s">
        <v>339</v>
      </c>
      <c r="B305" s="37" t="s">
        <v>351</v>
      </c>
      <c r="C305" s="35">
        <f t="shared" si="59"/>
        <v>240.98231</v>
      </c>
      <c r="D305" s="36">
        <v>168.68761</v>
      </c>
      <c r="E305" s="36">
        <v>72.2947</v>
      </c>
      <c r="F305" s="36"/>
      <c r="G305" s="332"/>
      <c r="H305" s="35">
        <f t="shared" si="57"/>
        <v>240.98231</v>
      </c>
      <c r="I305" s="36">
        <v>168.68761</v>
      </c>
      <c r="J305" s="36">
        <v>72.2947</v>
      </c>
      <c r="K305" s="164"/>
      <c r="L305" s="36"/>
      <c r="M305" s="289">
        <f aca="true" t="shared" si="60" ref="M305:M316">H305/C305</f>
        <v>1</v>
      </c>
      <c r="N305" s="35">
        <f t="shared" si="58"/>
        <v>240.98231</v>
      </c>
      <c r="O305" s="36">
        <v>168.68761</v>
      </c>
      <c r="P305" s="36">
        <v>72.2947</v>
      </c>
      <c r="Q305" s="164"/>
      <c r="R305" s="392"/>
      <c r="S305" s="289">
        <f aca="true" t="shared" si="61" ref="S305:S316">N305/C305</f>
        <v>1</v>
      </c>
      <c r="T305" s="74"/>
      <c r="U305" s="74"/>
    </row>
    <row r="306" spans="1:21" ht="63" customHeight="1">
      <c r="A306" s="186" t="s">
        <v>341</v>
      </c>
      <c r="B306" s="37" t="s">
        <v>353</v>
      </c>
      <c r="C306" s="35">
        <f t="shared" si="59"/>
        <v>311.50064000000003</v>
      </c>
      <c r="D306" s="36">
        <v>218.05045</v>
      </c>
      <c r="E306" s="36">
        <v>93.45019</v>
      </c>
      <c r="F306" s="36"/>
      <c r="G306" s="332"/>
      <c r="H306" s="35">
        <f t="shared" si="57"/>
        <v>311.50064000000003</v>
      </c>
      <c r="I306" s="36">
        <v>218.05045</v>
      </c>
      <c r="J306" s="36">
        <v>93.45019</v>
      </c>
      <c r="K306" s="164"/>
      <c r="L306" s="36"/>
      <c r="M306" s="289">
        <f t="shared" si="60"/>
        <v>1</v>
      </c>
      <c r="N306" s="35">
        <f t="shared" si="58"/>
        <v>311.50064000000003</v>
      </c>
      <c r="O306" s="36">
        <v>218.05045</v>
      </c>
      <c r="P306" s="36">
        <v>93.45019</v>
      </c>
      <c r="Q306" s="164"/>
      <c r="R306" s="392"/>
      <c r="S306" s="289">
        <f t="shared" si="61"/>
        <v>1</v>
      </c>
      <c r="T306" s="74"/>
      <c r="U306" s="74"/>
    </row>
    <row r="307" spans="1:21" ht="51" customHeight="1">
      <c r="A307" s="186" t="s">
        <v>342</v>
      </c>
      <c r="B307" s="37" t="s">
        <v>355</v>
      </c>
      <c r="C307" s="35">
        <f t="shared" si="59"/>
        <v>272.56304</v>
      </c>
      <c r="D307" s="36">
        <v>190.79413</v>
      </c>
      <c r="E307" s="36">
        <v>81.76891</v>
      </c>
      <c r="F307" s="36"/>
      <c r="G307" s="332"/>
      <c r="H307" s="35">
        <f t="shared" si="57"/>
        <v>272.56304</v>
      </c>
      <c r="I307" s="36">
        <v>190.79413</v>
      </c>
      <c r="J307" s="36">
        <v>81.76891</v>
      </c>
      <c r="K307" s="164"/>
      <c r="L307" s="36"/>
      <c r="M307" s="289">
        <f t="shared" si="60"/>
        <v>1</v>
      </c>
      <c r="N307" s="35">
        <f t="shared" si="58"/>
        <v>272.56304</v>
      </c>
      <c r="O307" s="36">
        <v>190.79413</v>
      </c>
      <c r="P307" s="36">
        <v>81.76891</v>
      </c>
      <c r="Q307" s="164"/>
      <c r="R307" s="392"/>
      <c r="S307" s="289">
        <f t="shared" si="61"/>
        <v>1</v>
      </c>
      <c r="T307" s="74"/>
      <c r="U307" s="74"/>
    </row>
    <row r="308" spans="1:21" ht="50.25" customHeight="1">
      <c r="A308" s="186" t="s">
        <v>344</v>
      </c>
      <c r="B308" s="37" t="s">
        <v>357</v>
      </c>
      <c r="C308" s="35">
        <f aca="true" t="shared" si="62" ref="C308:C314">D308+E308</f>
        <v>116.81273999999999</v>
      </c>
      <c r="D308" s="36">
        <v>81.76892</v>
      </c>
      <c r="E308" s="36">
        <v>35.04382</v>
      </c>
      <c r="F308" s="36"/>
      <c r="G308" s="332"/>
      <c r="H308" s="35">
        <f t="shared" si="57"/>
        <v>116.81273999999999</v>
      </c>
      <c r="I308" s="36">
        <v>81.76892</v>
      </c>
      <c r="J308" s="36">
        <v>35.04382</v>
      </c>
      <c r="K308" s="164"/>
      <c r="L308" s="36"/>
      <c r="M308" s="289">
        <f t="shared" si="60"/>
        <v>1</v>
      </c>
      <c r="N308" s="35">
        <f t="shared" si="58"/>
        <v>116.81273999999999</v>
      </c>
      <c r="O308" s="36">
        <v>81.76892</v>
      </c>
      <c r="P308" s="36">
        <v>35.04382</v>
      </c>
      <c r="Q308" s="164"/>
      <c r="R308" s="392"/>
      <c r="S308" s="289">
        <f t="shared" si="61"/>
        <v>1</v>
      </c>
      <c r="T308" s="74"/>
      <c r="U308" s="74"/>
    </row>
    <row r="309" spans="1:21" ht="51" customHeight="1">
      <c r="A309" s="186" t="s">
        <v>346</v>
      </c>
      <c r="B309" s="37" t="s">
        <v>359</v>
      </c>
      <c r="C309" s="35">
        <f t="shared" si="62"/>
        <v>155.75031</v>
      </c>
      <c r="D309" s="36">
        <v>109.02521</v>
      </c>
      <c r="E309" s="36">
        <v>46.7251</v>
      </c>
      <c r="F309" s="36"/>
      <c r="G309" s="332"/>
      <c r="H309" s="35">
        <f t="shared" si="57"/>
        <v>155.75031</v>
      </c>
      <c r="I309" s="36">
        <v>109.02521</v>
      </c>
      <c r="J309" s="36">
        <v>46.7251</v>
      </c>
      <c r="K309" s="164"/>
      <c r="L309" s="36"/>
      <c r="M309" s="289">
        <f t="shared" si="60"/>
        <v>1</v>
      </c>
      <c r="N309" s="35">
        <f t="shared" si="58"/>
        <v>155.75031</v>
      </c>
      <c r="O309" s="36">
        <v>109.02521</v>
      </c>
      <c r="P309" s="36">
        <v>46.7251</v>
      </c>
      <c r="Q309" s="164"/>
      <c r="R309" s="392"/>
      <c r="S309" s="289">
        <f t="shared" si="61"/>
        <v>1</v>
      </c>
      <c r="T309" s="74"/>
      <c r="U309" s="74"/>
    </row>
    <row r="310" spans="1:21" ht="54.75" customHeight="1">
      <c r="A310" s="186" t="s">
        <v>348</v>
      </c>
      <c r="B310" s="37" t="s">
        <v>361</v>
      </c>
      <c r="C310" s="35">
        <f t="shared" si="62"/>
        <v>116.81272999999999</v>
      </c>
      <c r="D310" s="36">
        <v>81.76892</v>
      </c>
      <c r="E310" s="36">
        <v>35.04381</v>
      </c>
      <c r="F310" s="36"/>
      <c r="G310" s="332"/>
      <c r="H310" s="35">
        <f t="shared" si="57"/>
        <v>116.81272999999999</v>
      </c>
      <c r="I310" s="36">
        <v>81.76892</v>
      </c>
      <c r="J310" s="36">
        <v>35.04381</v>
      </c>
      <c r="K310" s="164"/>
      <c r="L310" s="36"/>
      <c r="M310" s="289">
        <f t="shared" si="60"/>
        <v>1</v>
      </c>
      <c r="N310" s="35">
        <f t="shared" si="58"/>
        <v>116.81272999999999</v>
      </c>
      <c r="O310" s="36">
        <v>81.76892</v>
      </c>
      <c r="P310" s="36">
        <v>35.04381</v>
      </c>
      <c r="Q310" s="164"/>
      <c r="R310" s="392"/>
      <c r="S310" s="289">
        <f t="shared" si="61"/>
        <v>1</v>
      </c>
      <c r="T310" s="74"/>
      <c r="U310" s="74"/>
    </row>
    <row r="311" spans="1:21" ht="64.5" customHeight="1">
      <c r="A311" s="186" t="s">
        <v>350</v>
      </c>
      <c r="B311" s="37" t="s">
        <v>363</v>
      </c>
      <c r="C311" s="35">
        <f t="shared" si="62"/>
        <v>194.6879</v>
      </c>
      <c r="D311" s="36">
        <v>136.28153</v>
      </c>
      <c r="E311" s="36">
        <v>58.40637</v>
      </c>
      <c r="F311" s="36"/>
      <c r="G311" s="332"/>
      <c r="H311" s="35">
        <f t="shared" si="57"/>
        <v>194.6879</v>
      </c>
      <c r="I311" s="36">
        <v>136.28153</v>
      </c>
      <c r="J311" s="36">
        <v>58.40637</v>
      </c>
      <c r="K311" s="164"/>
      <c r="L311" s="36"/>
      <c r="M311" s="289">
        <f t="shared" si="60"/>
        <v>1</v>
      </c>
      <c r="N311" s="35">
        <f t="shared" si="58"/>
        <v>194.6879</v>
      </c>
      <c r="O311" s="36">
        <v>136.28153</v>
      </c>
      <c r="P311" s="36">
        <v>58.40637</v>
      </c>
      <c r="Q311" s="164"/>
      <c r="R311" s="392"/>
      <c r="S311" s="289">
        <f t="shared" si="61"/>
        <v>1</v>
      </c>
      <c r="T311" s="74"/>
      <c r="U311" s="74"/>
    </row>
    <row r="312" spans="1:21" ht="64.5" customHeight="1">
      <c r="A312" s="186" t="s">
        <v>352</v>
      </c>
      <c r="B312" s="37" t="s">
        <v>365</v>
      </c>
      <c r="C312" s="35">
        <f t="shared" si="62"/>
        <v>77.87516</v>
      </c>
      <c r="D312" s="36">
        <v>54.51261</v>
      </c>
      <c r="E312" s="36">
        <v>23.36255</v>
      </c>
      <c r="F312" s="36"/>
      <c r="G312" s="332"/>
      <c r="H312" s="35">
        <f t="shared" si="57"/>
        <v>77.87516</v>
      </c>
      <c r="I312" s="36">
        <v>54.51261</v>
      </c>
      <c r="J312" s="36">
        <v>23.36255</v>
      </c>
      <c r="K312" s="164"/>
      <c r="L312" s="36"/>
      <c r="M312" s="289">
        <f t="shared" si="60"/>
        <v>1</v>
      </c>
      <c r="N312" s="35">
        <f t="shared" si="58"/>
        <v>77.87516</v>
      </c>
      <c r="O312" s="36">
        <v>54.51261</v>
      </c>
      <c r="P312" s="36">
        <v>23.36255</v>
      </c>
      <c r="Q312" s="164"/>
      <c r="R312" s="392"/>
      <c r="S312" s="289">
        <f t="shared" si="61"/>
        <v>1</v>
      </c>
      <c r="T312" s="74"/>
      <c r="U312" s="74"/>
    </row>
    <row r="313" spans="1:21" ht="52.5" customHeight="1">
      <c r="A313" s="186" t="s">
        <v>354</v>
      </c>
      <c r="B313" s="37" t="s">
        <v>367</v>
      </c>
      <c r="C313" s="35">
        <f t="shared" si="62"/>
        <v>77.87516</v>
      </c>
      <c r="D313" s="36">
        <v>54.51261</v>
      </c>
      <c r="E313" s="36">
        <v>23.36255</v>
      </c>
      <c r="F313" s="36"/>
      <c r="G313" s="332"/>
      <c r="H313" s="35">
        <f t="shared" si="57"/>
        <v>77.87516</v>
      </c>
      <c r="I313" s="36">
        <v>54.51261</v>
      </c>
      <c r="J313" s="36">
        <v>23.36255</v>
      </c>
      <c r="K313" s="164"/>
      <c r="L313" s="36"/>
      <c r="M313" s="289">
        <f t="shared" si="60"/>
        <v>1</v>
      </c>
      <c r="N313" s="35">
        <f t="shared" si="58"/>
        <v>77.87516</v>
      </c>
      <c r="O313" s="36">
        <v>54.51261</v>
      </c>
      <c r="P313" s="36">
        <v>23.36255</v>
      </c>
      <c r="Q313" s="164"/>
      <c r="R313" s="392"/>
      <c r="S313" s="289">
        <f t="shared" si="61"/>
        <v>1</v>
      </c>
      <c r="T313" s="74"/>
      <c r="U313" s="74"/>
    </row>
    <row r="314" spans="1:21" ht="51.75" customHeight="1">
      <c r="A314" s="186" t="s">
        <v>356</v>
      </c>
      <c r="B314" s="37" t="s">
        <v>369</v>
      </c>
      <c r="C314" s="35">
        <f t="shared" si="62"/>
        <v>77.87516</v>
      </c>
      <c r="D314" s="36">
        <v>54.51261</v>
      </c>
      <c r="E314" s="36">
        <v>23.36255</v>
      </c>
      <c r="F314" s="36"/>
      <c r="G314" s="332"/>
      <c r="H314" s="35">
        <f t="shared" si="57"/>
        <v>77.87516</v>
      </c>
      <c r="I314" s="36">
        <v>54.51261</v>
      </c>
      <c r="J314" s="36">
        <v>23.36255</v>
      </c>
      <c r="K314" s="164"/>
      <c r="L314" s="36"/>
      <c r="M314" s="289">
        <f t="shared" si="60"/>
        <v>1</v>
      </c>
      <c r="N314" s="35">
        <f t="shared" si="58"/>
        <v>77.87516</v>
      </c>
      <c r="O314" s="36">
        <v>54.51261</v>
      </c>
      <c r="P314" s="36">
        <v>23.36255</v>
      </c>
      <c r="Q314" s="164"/>
      <c r="R314" s="392"/>
      <c r="S314" s="289">
        <f t="shared" si="61"/>
        <v>1</v>
      </c>
      <c r="T314" s="74"/>
      <c r="U314" s="74"/>
    </row>
    <row r="315" spans="1:21" ht="64.5" customHeight="1">
      <c r="A315" s="186" t="s">
        <v>358</v>
      </c>
      <c r="B315" s="37" t="s">
        <v>371</v>
      </c>
      <c r="C315" s="35">
        <f aca="true" t="shared" si="63" ref="C315:C320">D315+E315</f>
        <v>350.43818999999996</v>
      </c>
      <c r="D315" s="36">
        <v>245.30674</v>
      </c>
      <c r="E315" s="36">
        <v>105.13145</v>
      </c>
      <c r="F315" s="36"/>
      <c r="G315" s="332"/>
      <c r="H315" s="35">
        <f t="shared" si="57"/>
        <v>350.43818999999996</v>
      </c>
      <c r="I315" s="36">
        <v>245.30674</v>
      </c>
      <c r="J315" s="36">
        <v>105.13145</v>
      </c>
      <c r="K315" s="164"/>
      <c r="L315" s="36"/>
      <c r="M315" s="289">
        <f t="shared" si="60"/>
        <v>1</v>
      </c>
      <c r="N315" s="35">
        <f t="shared" si="58"/>
        <v>350.43818999999996</v>
      </c>
      <c r="O315" s="36">
        <v>245.30674</v>
      </c>
      <c r="P315" s="36">
        <v>105.13145</v>
      </c>
      <c r="Q315" s="164"/>
      <c r="R315" s="392"/>
      <c r="S315" s="289">
        <f t="shared" si="61"/>
        <v>1</v>
      </c>
      <c r="T315" s="74"/>
      <c r="U315" s="74"/>
    </row>
    <row r="316" spans="1:21" ht="64.5" customHeight="1">
      <c r="A316" s="186" t="s">
        <v>360</v>
      </c>
      <c r="B316" s="37" t="s">
        <v>373</v>
      </c>
      <c r="C316" s="35">
        <f t="shared" si="63"/>
        <v>584.84166</v>
      </c>
      <c r="D316" s="36">
        <v>409.38917</v>
      </c>
      <c r="E316" s="36">
        <v>175.45249</v>
      </c>
      <c r="F316" s="36"/>
      <c r="G316" s="332"/>
      <c r="H316" s="35">
        <f t="shared" si="57"/>
        <v>584.84166</v>
      </c>
      <c r="I316" s="36">
        <v>409.38917</v>
      </c>
      <c r="J316" s="36">
        <v>175.45249</v>
      </c>
      <c r="K316" s="164"/>
      <c r="L316" s="36"/>
      <c r="M316" s="289">
        <f t="shared" si="60"/>
        <v>1</v>
      </c>
      <c r="N316" s="35">
        <f t="shared" si="58"/>
        <v>584.84166</v>
      </c>
      <c r="O316" s="36">
        <v>409.38917</v>
      </c>
      <c r="P316" s="36">
        <v>175.45249</v>
      </c>
      <c r="Q316" s="164"/>
      <c r="R316" s="392"/>
      <c r="S316" s="289">
        <f t="shared" si="61"/>
        <v>1</v>
      </c>
      <c r="T316" s="74"/>
      <c r="U316" s="74"/>
    </row>
    <row r="317" spans="1:21" ht="54.75" customHeight="1">
      <c r="A317" s="186" t="s">
        <v>362</v>
      </c>
      <c r="B317" s="37" t="s">
        <v>375</v>
      </c>
      <c r="C317" s="35">
        <f t="shared" si="63"/>
        <v>89.97564</v>
      </c>
      <c r="D317" s="36">
        <v>62.98294</v>
      </c>
      <c r="E317" s="36">
        <v>26.9927</v>
      </c>
      <c r="F317" s="36"/>
      <c r="G317" s="332"/>
      <c r="H317" s="35">
        <f t="shared" si="57"/>
        <v>89.97564</v>
      </c>
      <c r="I317" s="36">
        <v>62.98294</v>
      </c>
      <c r="J317" s="36">
        <v>26.9927</v>
      </c>
      <c r="K317" s="164"/>
      <c r="L317" s="36"/>
      <c r="M317" s="289">
        <f aca="true" t="shared" si="64" ref="M317:M323">H317/C317</f>
        <v>1</v>
      </c>
      <c r="N317" s="35">
        <f t="shared" si="58"/>
        <v>89.97564</v>
      </c>
      <c r="O317" s="36">
        <v>62.98294</v>
      </c>
      <c r="P317" s="36">
        <v>26.9927</v>
      </c>
      <c r="Q317" s="164"/>
      <c r="R317" s="392"/>
      <c r="S317" s="289">
        <f aca="true" t="shared" si="65" ref="S317:S323">N317/C317</f>
        <v>1</v>
      </c>
      <c r="T317" s="74"/>
      <c r="U317" s="74"/>
    </row>
    <row r="318" spans="1:21" ht="74.25" customHeight="1">
      <c r="A318" s="186" t="s">
        <v>364</v>
      </c>
      <c r="B318" s="37" t="s">
        <v>377</v>
      </c>
      <c r="C318" s="35">
        <f t="shared" si="63"/>
        <v>629.82948</v>
      </c>
      <c r="D318" s="36">
        <v>440.88064</v>
      </c>
      <c r="E318" s="36">
        <v>188.94884</v>
      </c>
      <c r="F318" s="36"/>
      <c r="G318" s="332"/>
      <c r="H318" s="35">
        <f t="shared" si="57"/>
        <v>629.82948</v>
      </c>
      <c r="I318" s="36">
        <v>440.88064</v>
      </c>
      <c r="J318" s="36">
        <v>188.94884</v>
      </c>
      <c r="K318" s="164"/>
      <c r="L318" s="36"/>
      <c r="M318" s="289">
        <f t="shared" si="64"/>
        <v>1</v>
      </c>
      <c r="N318" s="35">
        <f t="shared" si="58"/>
        <v>629.82948</v>
      </c>
      <c r="O318" s="36">
        <v>440.88064</v>
      </c>
      <c r="P318" s="36">
        <v>188.94884</v>
      </c>
      <c r="Q318" s="164"/>
      <c r="R318" s="392"/>
      <c r="S318" s="289">
        <f t="shared" si="65"/>
        <v>1</v>
      </c>
      <c r="T318" s="74"/>
      <c r="U318" s="74"/>
    </row>
    <row r="319" spans="1:21" ht="52.5" customHeight="1">
      <c r="A319" s="186" t="s">
        <v>366</v>
      </c>
      <c r="B319" s="37" t="s">
        <v>379</v>
      </c>
      <c r="C319" s="35">
        <f t="shared" si="63"/>
        <v>269.92692</v>
      </c>
      <c r="D319" s="36">
        <v>188.94884</v>
      </c>
      <c r="E319" s="36">
        <v>80.97808</v>
      </c>
      <c r="F319" s="36"/>
      <c r="G319" s="332"/>
      <c r="H319" s="35">
        <f t="shared" si="57"/>
        <v>269.92692</v>
      </c>
      <c r="I319" s="36">
        <v>188.94884</v>
      </c>
      <c r="J319" s="36">
        <v>80.97808</v>
      </c>
      <c r="K319" s="164"/>
      <c r="L319" s="36"/>
      <c r="M319" s="289">
        <f>H319/C319</f>
        <v>1</v>
      </c>
      <c r="N319" s="35">
        <f t="shared" si="58"/>
        <v>269.92692</v>
      </c>
      <c r="O319" s="36">
        <v>188.94884</v>
      </c>
      <c r="P319" s="36">
        <v>80.97808</v>
      </c>
      <c r="Q319" s="164"/>
      <c r="R319" s="392"/>
      <c r="S319" s="289">
        <f>N319/C319</f>
        <v>1</v>
      </c>
      <c r="T319" s="74"/>
      <c r="U319" s="74"/>
    </row>
    <row r="320" spans="1:21" ht="54" customHeight="1">
      <c r="A320" s="186" t="s">
        <v>368</v>
      </c>
      <c r="B320" s="37" t="s">
        <v>381</v>
      </c>
      <c r="C320" s="35">
        <f t="shared" si="63"/>
        <v>224.9391</v>
      </c>
      <c r="D320" s="36">
        <v>157.45737</v>
      </c>
      <c r="E320" s="36">
        <v>67.48173</v>
      </c>
      <c r="F320" s="36"/>
      <c r="G320" s="332"/>
      <c r="H320" s="35">
        <f t="shared" si="57"/>
        <v>224.9391</v>
      </c>
      <c r="I320" s="36">
        <v>157.45737</v>
      </c>
      <c r="J320" s="36">
        <v>67.48173</v>
      </c>
      <c r="K320" s="164"/>
      <c r="L320" s="36"/>
      <c r="M320" s="289">
        <f>H320/C320</f>
        <v>1</v>
      </c>
      <c r="N320" s="35">
        <f t="shared" si="58"/>
        <v>224.9391</v>
      </c>
      <c r="O320" s="36">
        <v>157.45737</v>
      </c>
      <c r="P320" s="36">
        <v>67.48173</v>
      </c>
      <c r="Q320" s="164"/>
      <c r="R320" s="392"/>
      <c r="S320" s="289">
        <f>N320/C320</f>
        <v>1</v>
      </c>
      <c r="T320" s="74"/>
      <c r="U320" s="74"/>
    </row>
    <row r="321" spans="1:21" ht="63.75" customHeight="1">
      <c r="A321" s="186" t="s">
        <v>370</v>
      </c>
      <c r="B321" s="37" t="s">
        <v>383</v>
      </c>
      <c r="C321" s="35">
        <f aca="true" t="shared" si="66" ref="C321:C327">D321+E321</f>
        <v>764.79294</v>
      </c>
      <c r="D321" s="36">
        <v>535.35505</v>
      </c>
      <c r="E321" s="36">
        <v>229.43789</v>
      </c>
      <c r="F321" s="36"/>
      <c r="G321" s="332"/>
      <c r="H321" s="35">
        <f t="shared" si="57"/>
        <v>764.79294</v>
      </c>
      <c r="I321" s="36">
        <v>535.35505</v>
      </c>
      <c r="J321" s="36">
        <v>229.43789</v>
      </c>
      <c r="K321" s="164"/>
      <c r="L321" s="36"/>
      <c r="M321" s="289">
        <f>H321/C321</f>
        <v>1</v>
      </c>
      <c r="N321" s="35">
        <f t="shared" si="58"/>
        <v>764.79294</v>
      </c>
      <c r="O321" s="36">
        <v>535.35505</v>
      </c>
      <c r="P321" s="36">
        <v>229.43789</v>
      </c>
      <c r="Q321" s="164"/>
      <c r="R321" s="392"/>
      <c r="S321" s="289">
        <f>N321/C321</f>
        <v>1</v>
      </c>
      <c r="T321" s="74"/>
      <c r="U321" s="74"/>
    </row>
    <row r="322" spans="1:21" ht="62.25" customHeight="1">
      <c r="A322" s="186" t="s">
        <v>372</v>
      </c>
      <c r="B322" s="37" t="s">
        <v>384</v>
      </c>
      <c r="C322" s="35">
        <f t="shared" si="66"/>
        <v>629.82948</v>
      </c>
      <c r="D322" s="36">
        <v>440.88064</v>
      </c>
      <c r="E322" s="36">
        <v>188.94884</v>
      </c>
      <c r="F322" s="36"/>
      <c r="G322" s="332"/>
      <c r="H322" s="35">
        <f t="shared" si="57"/>
        <v>629.82948</v>
      </c>
      <c r="I322" s="36">
        <v>440.88064</v>
      </c>
      <c r="J322" s="36">
        <v>188.94884</v>
      </c>
      <c r="K322" s="164"/>
      <c r="L322" s="36"/>
      <c r="M322" s="289">
        <f>H322/C322</f>
        <v>1</v>
      </c>
      <c r="N322" s="35">
        <f t="shared" si="58"/>
        <v>629.82948</v>
      </c>
      <c r="O322" s="36">
        <v>440.88064</v>
      </c>
      <c r="P322" s="36">
        <v>188.94884</v>
      </c>
      <c r="Q322" s="164"/>
      <c r="R322" s="392"/>
      <c r="S322" s="289">
        <f>N322/C322</f>
        <v>1</v>
      </c>
      <c r="T322" s="74"/>
      <c r="U322" s="74"/>
    </row>
    <row r="323" spans="1:21" ht="63" customHeight="1">
      <c r="A323" s="186" t="s">
        <v>374</v>
      </c>
      <c r="B323" s="37" t="s">
        <v>385</v>
      </c>
      <c r="C323" s="35">
        <f t="shared" si="66"/>
        <v>44.98782</v>
      </c>
      <c r="D323" s="36">
        <v>31.49148</v>
      </c>
      <c r="E323" s="36">
        <v>13.49634</v>
      </c>
      <c r="F323" s="36"/>
      <c r="G323" s="332"/>
      <c r="H323" s="35">
        <f t="shared" si="57"/>
        <v>44.98782</v>
      </c>
      <c r="I323" s="36">
        <v>31.49148</v>
      </c>
      <c r="J323" s="36">
        <v>13.49634</v>
      </c>
      <c r="K323" s="164"/>
      <c r="L323" s="36"/>
      <c r="M323" s="289">
        <f t="shared" si="64"/>
        <v>1</v>
      </c>
      <c r="N323" s="35">
        <f t="shared" si="58"/>
        <v>44.98782</v>
      </c>
      <c r="O323" s="36">
        <v>31.49148</v>
      </c>
      <c r="P323" s="36">
        <v>13.49634</v>
      </c>
      <c r="Q323" s="164"/>
      <c r="R323" s="392"/>
      <c r="S323" s="289">
        <f t="shared" si="65"/>
        <v>1</v>
      </c>
      <c r="T323" s="74"/>
      <c r="U323" s="74"/>
    </row>
    <row r="324" spans="1:21" ht="64.5" customHeight="1">
      <c r="A324" s="186" t="s">
        <v>376</v>
      </c>
      <c r="B324" s="37" t="s">
        <v>386</v>
      </c>
      <c r="C324" s="35">
        <f t="shared" si="66"/>
        <v>44.98784</v>
      </c>
      <c r="D324" s="36">
        <v>31.49149</v>
      </c>
      <c r="E324" s="36">
        <v>13.49635</v>
      </c>
      <c r="F324" s="36"/>
      <c r="G324" s="332"/>
      <c r="H324" s="35">
        <f t="shared" si="57"/>
        <v>44.98784</v>
      </c>
      <c r="I324" s="36">
        <v>31.49149</v>
      </c>
      <c r="J324" s="36">
        <v>13.49635</v>
      </c>
      <c r="K324" s="164"/>
      <c r="L324" s="36"/>
      <c r="M324" s="289">
        <f aca="true" t="shared" si="67" ref="M324:M333">H324/C324</f>
        <v>1</v>
      </c>
      <c r="N324" s="35">
        <f t="shared" si="58"/>
        <v>44.98784</v>
      </c>
      <c r="O324" s="36">
        <v>31.49149</v>
      </c>
      <c r="P324" s="36">
        <v>13.49635</v>
      </c>
      <c r="Q324" s="164"/>
      <c r="R324" s="392"/>
      <c r="S324" s="289">
        <f aca="true" t="shared" si="68" ref="S324:S333">N324/C324</f>
        <v>1</v>
      </c>
      <c r="T324" s="74"/>
      <c r="U324" s="74"/>
    </row>
    <row r="325" spans="1:21" ht="54.75" customHeight="1">
      <c r="A325" s="186" t="s">
        <v>378</v>
      </c>
      <c r="B325" s="37" t="s">
        <v>387</v>
      </c>
      <c r="C325" s="35">
        <f t="shared" si="66"/>
        <v>89.52966</v>
      </c>
      <c r="D325" s="36">
        <v>62.67076</v>
      </c>
      <c r="E325" s="36">
        <v>26.8589</v>
      </c>
      <c r="F325" s="36"/>
      <c r="G325" s="332"/>
      <c r="H325" s="35">
        <f t="shared" si="57"/>
        <v>89.52966</v>
      </c>
      <c r="I325" s="36">
        <v>62.67076</v>
      </c>
      <c r="J325" s="36">
        <v>26.8589</v>
      </c>
      <c r="K325" s="164"/>
      <c r="L325" s="36"/>
      <c r="M325" s="289">
        <f t="shared" si="67"/>
        <v>1</v>
      </c>
      <c r="N325" s="35">
        <f t="shared" si="58"/>
        <v>89.52966</v>
      </c>
      <c r="O325" s="36">
        <v>62.67076</v>
      </c>
      <c r="P325" s="36">
        <v>26.8589</v>
      </c>
      <c r="Q325" s="164"/>
      <c r="R325" s="392"/>
      <c r="S325" s="289">
        <f t="shared" si="68"/>
        <v>1</v>
      </c>
      <c r="T325" s="74"/>
      <c r="U325" s="74"/>
    </row>
    <row r="326" spans="1:21" ht="53.25" customHeight="1">
      <c r="A326" s="186" t="s">
        <v>380</v>
      </c>
      <c r="B326" s="37" t="s">
        <v>388</v>
      </c>
      <c r="C326" s="35">
        <f t="shared" si="66"/>
        <v>89.52966</v>
      </c>
      <c r="D326" s="36">
        <v>62.67076</v>
      </c>
      <c r="E326" s="36">
        <v>26.8589</v>
      </c>
      <c r="F326" s="36"/>
      <c r="G326" s="332"/>
      <c r="H326" s="35">
        <f t="shared" si="57"/>
        <v>89.52966</v>
      </c>
      <c r="I326" s="36">
        <v>62.67076</v>
      </c>
      <c r="J326" s="36">
        <v>26.8589</v>
      </c>
      <c r="K326" s="164"/>
      <c r="L326" s="36"/>
      <c r="M326" s="289">
        <f t="shared" si="67"/>
        <v>1</v>
      </c>
      <c r="N326" s="35">
        <f t="shared" si="58"/>
        <v>89.52966</v>
      </c>
      <c r="O326" s="36">
        <v>62.67076</v>
      </c>
      <c r="P326" s="36">
        <v>26.8589</v>
      </c>
      <c r="Q326" s="164"/>
      <c r="R326" s="392"/>
      <c r="S326" s="289">
        <f t="shared" si="68"/>
        <v>1</v>
      </c>
      <c r="T326" s="74"/>
      <c r="U326" s="74"/>
    </row>
    <row r="327" spans="1:21" ht="63" customHeight="1">
      <c r="A327" s="186" t="s">
        <v>382</v>
      </c>
      <c r="B327" s="37" t="s">
        <v>389</v>
      </c>
      <c r="C327" s="35">
        <f t="shared" si="66"/>
        <v>89.52966</v>
      </c>
      <c r="D327" s="36">
        <v>62.67076</v>
      </c>
      <c r="E327" s="36">
        <v>26.8589</v>
      </c>
      <c r="F327" s="36"/>
      <c r="G327" s="332"/>
      <c r="H327" s="35">
        <f t="shared" si="57"/>
        <v>89.52966</v>
      </c>
      <c r="I327" s="36">
        <v>62.67076</v>
      </c>
      <c r="J327" s="36">
        <v>26.8589</v>
      </c>
      <c r="K327" s="164"/>
      <c r="L327" s="36"/>
      <c r="M327" s="289">
        <f t="shared" si="67"/>
        <v>1</v>
      </c>
      <c r="N327" s="35">
        <f t="shared" si="58"/>
        <v>89.52966</v>
      </c>
      <c r="O327" s="36">
        <v>62.67076</v>
      </c>
      <c r="P327" s="36">
        <v>26.8589</v>
      </c>
      <c r="Q327" s="164"/>
      <c r="R327" s="392"/>
      <c r="S327" s="289">
        <f t="shared" si="68"/>
        <v>1</v>
      </c>
      <c r="T327" s="74"/>
      <c r="U327" s="74"/>
    </row>
    <row r="328" spans="1:21" ht="40.5" customHeight="1">
      <c r="A328" s="187" t="s">
        <v>16</v>
      </c>
      <c r="B328" s="199" t="s">
        <v>258</v>
      </c>
      <c r="C328" s="128">
        <f>C329+C330+C331</f>
        <v>8971.13333</v>
      </c>
      <c r="D328" s="184">
        <f>D329+D330+D331</f>
        <v>6279.79333</v>
      </c>
      <c r="E328" s="184">
        <f>E329+E330+E331</f>
        <v>2691.34</v>
      </c>
      <c r="F328" s="36"/>
      <c r="G328" s="332"/>
      <c r="H328" s="128">
        <f>H329+H330+H331</f>
        <v>8971.13333</v>
      </c>
      <c r="I328" s="184">
        <f>I329+I330+I331</f>
        <v>6279.79333</v>
      </c>
      <c r="J328" s="184">
        <f>J329+J330+J331</f>
        <v>2691.34</v>
      </c>
      <c r="K328" s="164"/>
      <c r="L328" s="36"/>
      <c r="M328" s="292">
        <f t="shared" si="67"/>
        <v>1</v>
      </c>
      <c r="N328" s="128">
        <f>N329+N330+N331</f>
        <v>8971.13333</v>
      </c>
      <c r="O328" s="184">
        <f>O329+O330+O331</f>
        <v>6279.79333</v>
      </c>
      <c r="P328" s="184">
        <f>P329+P330+P331</f>
        <v>2691.34</v>
      </c>
      <c r="Q328" s="164"/>
      <c r="R328" s="392"/>
      <c r="S328" s="292">
        <f t="shared" si="68"/>
        <v>1</v>
      </c>
      <c r="T328" s="74"/>
      <c r="U328" s="74"/>
    </row>
    <row r="329" spans="1:21" ht="118.5" customHeight="1">
      <c r="A329" s="186" t="s">
        <v>28</v>
      </c>
      <c r="B329" s="37" t="s">
        <v>390</v>
      </c>
      <c r="C329" s="35">
        <f t="shared" si="52"/>
        <v>2261.93633</v>
      </c>
      <c r="D329" s="36">
        <v>1583.35543</v>
      </c>
      <c r="E329" s="36">
        <v>678.5809</v>
      </c>
      <c r="F329" s="36"/>
      <c r="G329" s="332"/>
      <c r="H329" s="35">
        <f>I329+J329</f>
        <v>2261.93633</v>
      </c>
      <c r="I329" s="36">
        <v>1583.35543</v>
      </c>
      <c r="J329" s="36">
        <v>678.5809</v>
      </c>
      <c r="K329" s="164"/>
      <c r="L329" s="36"/>
      <c r="M329" s="289">
        <f t="shared" si="67"/>
        <v>1</v>
      </c>
      <c r="N329" s="35">
        <f>O329+P329</f>
        <v>2261.93633</v>
      </c>
      <c r="O329" s="36">
        <v>1583.35543</v>
      </c>
      <c r="P329" s="36">
        <v>678.5809</v>
      </c>
      <c r="Q329" s="164"/>
      <c r="R329" s="392"/>
      <c r="S329" s="289">
        <f t="shared" si="68"/>
        <v>1</v>
      </c>
      <c r="T329" s="74"/>
      <c r="U329" s="74"/>
    </row>
    <row r="330" spans="1:21" ht="49.5" customHeight="1">
      <c r="A330" s="186" t="s">
        <v>18</v>
      </c>
      <c r="B330" s="37" t="s">
        <v>391</v>
      </c>
      <c r="C330" s="35">
        <f t="shared" si="52"/>
        <v>2750</v>
      </c>
      <c r="D330" s="36">
        <v>1925</v>
      </c>
      <c r="E330" s="36">
        <v>825</v>
      </c>
      <c r="F330" s="36"/>
      <c r="G330" s="332"/>
      <c r="H330" s="47">
        <f>I330+J330</f>
        <v>2750</v>
      </c>
      <c r="I330" s="36">
        <v>1925</v>
      </c>
      <c r="J330" s="36">
        <v>825</v>
      </c>
      <c r="K330" s="164"/>
      <c r="L330" s="36"/>
      <c r="M330" s="289">
        <f t="shared" si="67"/>
        <v>1</v>
      </c>
      <c r="N330" s="47">
        <f>O330+P330</f>
        <v>2750</v>
      </c>
      <c r="O330" s="36">
        <v>1925</v>
      </c>
      <c r="P330" s="36">
        <v>825</v>
      </c>
      <c r="Q330" s="164"/>
      <c r="R330" s="392"/>
      <c r="S330" s="289">
        <f t="shared" si="68"/>
        <v>1</v>
      </c>
      <c r="T330" s="74"/>
      <c r="U330" s="74"/>
    </row>
    <row r="331" spans="1:21" ht="61.5" customHeight="1">
      <c r="A331" s="273" t="s">
        <v>67</v>
      </c>
      <c r="B331" s="441" t="s">
        <v>458</v>
      </c>
      <c r="C331" s="274">
        <f t="shared" si="52"/>
        <v>3959.197</v>
      </c>
      <c r="D331" s="36">
        <v>2771.4379</v>
      </c>
      <c r="E331" s="36">
        <v>1187.7591</v>
      </c>
      <c r="F331" s="36"/>
      <c r="G331" s="394"/>
      <c r="H331" s="274">
        <f>I331+J331</f>
        <v>3959.197</v>
      </c>
      <c r="I331" s="36">
        <v>2771.4379</v>
      </c>
      <c r="J331" s="36">
        <v>1187.7591</v>
      </c>
      <c r="K331" s="164"/>
      <c r="L331" s="34"/>
      <c r="M331" s="289">
        <f t="shared" si="67"/>
        <v>1</v>
      </c>
      <c r="N331" s="274">
        <f>O331+P331</f>
        <v>3959.197</v>
      </c>
      <c r="O331" s="36">
        <v>2771.4379</v>
      </c>
      <c r="P331" s="36">
        <v>1187.7591</v>
      </c>
      <c r="Q331" s="164"/>
      <c r="R331" s="418"/>
      <c r="S331" s="289">
        <f t="shared" si="68"/>
        <v>1</v>
      </c>
      <c r="T331" s="74"/>
      <c r="U331" s="74"/>
    </row>
    <row r="332" spans="1:21" ht="26.25" customHeight="1">
      <c r="A332" s="239" t="s">
        <v>256</v>
      </c>
      <c r="B332" s="421" t="s">
        <v>268</v>
      </c>
      <c r="C332" s="190">
        <f>C333</f>
        <v>9337.478000000001</v>
      </c>
      <c r="D332" s="192">
        <f>D333</f>
        <v>6513.8060000000005</v>
      </c>
      <c r="E332" s="192">
        <f>E333</f>
        <v>2791.6309999999994</v>
      </c>
      <c r="F332" s="192">
        <f>F333</f>
        <v>32.041</v>
      </c>
      <c r="G332" s="422"/>
      <c r="H332" s="190">
        <f>H333</f>
        <v>9337.478</v>
      </c>
      <c r="I332" s="192">
        <f>I333</f>
        <v>6513.8060000000005</v>
      </c>
      <c r="J332" s="192">
        <f>J333</f>
        <v>2791.6309999999994</v>
      </c>
      <c r="K332" s="192">
        <f>K333</f>
        <v>32.041</v>
      </c>
      <c r="L332" s="423"/>
      <c r="M332" s="391">
        <f t="shared" si="67"/>
        <v>0.9999999999999998</v>
      </c>
      <c r="N332" s="190">
        <f>N333</f>
        <v>9337.478</v>
      </c>
      <c r="O332" s="192">
        <f>O333</f>
        <v>6513.8060000000005</v>
      </c>
      <c r="P332" s="192">
        <f>P333</f>
        <v>2791.6309999999994</v>
      </c>
      <c r="Q332" s="192">
        <f>Q333</f>
        <v>32.041</v>
      </c>
      <c r="R332" s="424"/>
      <c r="S332" s="391">
        <f t="shared" si="68"/>
        <v>0.9999999999999998</v>
      </c>
      <c r="T332" s="74"/>
      <c r="U332" s="74"/>
    </row>
    <row r="333" spans="1:21" ht="39" customHeight="1">
      <c r="A333" s="240" t="s">
        <v>37</v>
      </c>
      <c r="B333" s="37" t="s">
        <v>257</v>
      </c>
      <c r="C333" s="189">
        <f>C334+C335+C336+C337+C338+C339+C340+C343+C344+C345+C346+C347+C348+C349+C350+C354+C355</f>
        <v>9337.478000000001</v>
      </c>
      <c r="D333" s="164">
        <f>D334+D335+D336+D337+D338+D339+D340+D343+D344+D345+D346+D347+D348+D349+D350+D354+D355</f>
        <v>6513.8060000000005</v>
      </c>
      <c r="E333" s="204">
        <f>E334+E335+E336+E337+E338+E339+E340+E343+E344+E345+E346+E347+E348+E349+E350+E354+E355</f>
        <v>2791.6309999999994</v>
      </c>
      <c r="F333" s="164">
        <f>F334+F335+F336+F337+F338+F339+F340+F343+F344+F345+F346+F347+F348+F349+F350+F354+F355</f>
        <v>32.041</v>
      </c>
      <c r="G333" s="255"/>
      <c r="H333" s="189">
        <f>H334+H335+H336+H337+H338+H339+H340+H343+H344+H345+H346+H347+H348+H349+H350+H354+H355</f>
        <v>9337.478</v>
      </c>
      <c r="I333" s="164">
        <f>I334+I335+I336+I337+I338+I339+I340+I343+I344+I345+I346+I347+I348+I349+I350+I354+I355</f>
        <v>6513.8060000000005</v>
      </c>
      <c r="J333" s="204">
        <f>J334+J335+J336+J337+J338+J339+J340+J343+J344+J345+J346+J347+J348+J349+J350+J354+J355</f>
        <v>2791.6309999999994</v>
      </c>
      <c r="K333" s="164">
        <f>K334+K335+K336+K337+K338+K339+K340+K343+K344+K345+K346+K347+K348+K349+K350+K354+K355</f>
        <v>32.041</v>
      </c>
      <c r="L333" s="36"/>
      <c r="M333" s="289">
        <f t="shared" si="67"/>
        <v>0.9999999999999998</v>
      </c>
      <c r="N333" s="189">
        <f>N334+N335+N336+N337+N338+N339+N340+N343+N344+N345+N346+N347+N348+N349+N350+N354+N355</f>
        <v>9337.478</v>
      </c>
      <c r="O333" s="164">
        <f>O334+O335+O336+O337+O338+O339+O340+O343+O344+O345+O346+O347+O348+O349+O350+O354+O355</f>
        <v>6513.8060000000005</v>
      </c>
      <c r="P333" s="204">
        <f>P334+P335+P336+P337+P338+P339+P340+P343+P344+P345+P346+P347+P348+P349+P350+P354+P355</f>
        <v>2791.6309999999994</v>
      </c>
      <c r="Q333" s="164">
        <f>Q334+Q335+Q336+Q337+Q338+Q339+Q340+Q343+Q344+Q345+Q346+Q347+Q348+Q349+Q350+Q354+Q355</f>
        <v>32.041</v>
      </c>
      <c r="R333" s="392"/>
      <c r="S333" s="289">
        <f t="shared" si="68"/>
        <v>0.9999999999999998</v>
      </c>
      <c r="T333" s="74"/>
      <c r="U333" s="74"/>
    </row>
    <row r="334" spans="1:21" ht="49.5" customHeight="1">
      <c r="A334" s="240" t="s">
        <v>38</v>
      </c>
      <c r="B334" s="37" t="s">
        <v>392</v>
      </c>
      <c r="C334" s="189">
        <f>D334+E334+F334</f>
        <v>1483.963</v>
      </c>
      <c r="D334" s="165">
        <v>1022.675</v>
      </c>
      <c r="E334" s="36">
        <v>438.289</v>
      </c>
      <c r="F334" s="36">
        <v>22.999</v>
      </c>
      <c r="G334" s="255"/>
      <c r="H334" s="189">
        <f>I334+J334+K334</f>
        <v>1483.963</v>
      </c>
      <c r="I334" s="165">
        <v>1022.675</v>
      </c>
      <c r="J334" s="36">
        <v>438.289</v>
      </c>
      <c r="K334" s="36">
        <v>22.999</v>
      </c>
      <c r="L334" s="36"/>
      <c r="M334" s="289">
        <f aca="true" t="shared" si="69" ref="M334:M355">H334/C334</f>
        <v>1</v>
      </c>
      <c r="N334" s="189">
        <f>O334+P334+Q334</f>
        <v>1483.963</v>
      </c>
      <c r="O334" s="165">
        <v>1022.675</v>
      </c>
      <c r="P334" s="36">
        <v>438.289</v>
      </c>
      <c r="Q334" s="36">
        <v>22.999</v>
      </c>
      <c r="R334" s="392"/>
      <c r="S334" s="289">
        <f aca="true" t="shared" si="70" ref="S334:S355">N334/C334</f>
        <v>1</v>
      </c>
      <c r="T334" s="74"/>
      <c r="U334" s="74"/>
    </row>
    <row r="335" spans="1:21" ht="73.5" customHeight="1">
      <c r="A335" s="240" t="s">
        <v>39</v>
      </c>
      <c r="B335" s="37" t="s">
        <v>393</v>
      </c>
      <c r="C335" s="189">
        <f>D335+E335+F335</f>
        <v>1071.5149999999999</v>
      </c>
      <c r="D335" s="165">
        <v>749.883</v>
      </c>
      <c r="E335" s="36">
        <v>321.378</v>
      </c>
      <c r="F335" s="36">
        <v>0.254</v>
      </c>
      <c r="G335" s="255"/>
      <c r="H335" s="189">
        <f>I335+J335+K335</f>
        <v>1071.5149999999999</v>
      </c>
      <c r="I335" s="165">
        <v>749.883</v>
      </c>
      <c r="J335" s="36">
        <v>321.378</v>
      </c>
      <c r="K335" s="36">
        <v>0.254</v>
      </c>
      <c r="L335" s="36"/>
      <c r="M335" s="289">
        <f t="shared" si="69"/>
        <v>1</v>
      </c>
      <c r="N335" s="189">
        <f>O335+P335+Q335</f>
        <v>1071.5149999999999</v>
      </c>
      <c r="O335" s="165">
        <v>749.883</v>
      </c>
      <c r="P335" s="36">
        <v>321.378</v>
      </c>
      <c r="Q335" s="36">
        <v>0.254</v>
      </c>
      <c r="R335" s="392"/>
      <c r="S335" s="289">
        <f t="shared" si="70"/>
        <v>1</v>
      </c>
      <c r="T335" s="74"/>
      <c r="U335" s="74"/>
    </row>
    <row r="336" spans="1:21" ht="87" customHeight="1">
      <c r="A336" s="240" t="s">
        <v>17</v>
      </c>
      <c r="B336" s="37" t="s">
        <v>394</v>
      </c>
      <c r="C336" s="189">
        <f aca="true" t="shared" si="71" ref="C336:C344">D336+E336</f>
        <v>990.661</v>
      </c>
      <c r="D336" s="165">
        <v>693.463</v>
      </c>
      <c r="E336" s="36">
        <v>297.198</v>
      </c>
      <c r="F336" s="45"/>
      <c r="G336" s="255"/>
      <c r="H336" s="189">
        <f aca="true" t="shared" si="72" ref="H336:H344">I336+J336</f>
        <v>990.661</v>
      </c>
      <c r="I336" s="165">
        <v>693.463</v>
      </c>
      <c r="J336" s="36">
        <v>297.198</v>
      </c>
      <c r="K336" s="164"/>
      <c r="L336" s="36"/>
      <c r="M336" s="289">
        <f t="shared" si="69"/>
        <v>1</v>
      </c>
      <c r="N336" s="189">
        <f aca="true" t="shared" si="73" ref="N336:N344">O336+P336</f>
        <v>990.661</v>
      </c>
      <c r="O336" s="165">
        <v>693.463</v>
      </c>
      <c r="P336" s="36">
        <v>297.198</v>
      </c>
      <c r="Q336" s="164"/>
      <c r="R336" s="392"/>
      <c r="S336" s="289">
        <f t="shared" si="70"/>
        <v>1</v>
      </c>
      <c r="T336" s="74"/>
      <c r="U336" s="74"/>
    </row>
    <row r="337" spans="1:21" ht="49.5" customHeight="1">
      <c r="A337" s="240" t="s">
        <v>24</v>
      </c>
      <c r="B337" s="37" t="s">
        <v>395</v>
      </c>
      <c r="C337" s="189">
        <f t="shared" si="71"/>
        <v>68.78</v>
      </c>
      <c r="D337" s="165">
        <v>48.146</v>
      </c>
      <c r="E337" s="36">
        <v>20.634</v>
      </c>
      <c r="F337" s="45"/>
      <c r="G337" s="255"/>
      <c r="H337" s="189">
        <f t="shared" si="72"/>
        <v>68.78</v>
      </c>
      <c r="I337" s="165">
        <v>48.146</v>
      </c>
      <c r="J337" s="36">
        <v>20.634</v>
      </c>
      <c r="K337" s="164"/>
      <c r="L337" s="36"/>
      <c r="M337" s="289">
        <f t="shared" si="69"/>
        <v>1</v>
      </c>
      <c r="N337" s="189">
        <f t="shared" si="73"/>
        <v>68.78</v>
      </c>
      <c r="O337" s="165">
        <v>48.146</v>
      </c>
      <c r="P337" s="36">
        <v>20.634</v>
      </c>
      <c r="Q337" s="164"/>
      <c r="R337" s="392"/>
      <c r="S337" s="289">
        <f t="shared" si="70"/>
        <v>1</v>
      </c>
      <c r="T337" s="74"/>
      <c r="U337" s="74"/>
    </row>
    <row r="338" spans="1:21" ht="49.5" customHeight="1">
      <c r="A338" s="240" t="s">
        <v>43</v>
      </c>
      <c r="B338" s="37" t="s">
        <v>396</v>
      </c>
      <c r="C338" s="189">
        <f>D338+E338+F338</f>
        <v>25.702</v>
      </c>
      <c r="D338" s="165">
        <v>17.928</v>
      </c>
      <c r="E338" s="36">
        <v>7.684</v>
      </c>
      <c r="F338" s="36">
        <v>0.09</v>
      </c>
      <c r="G338" s="255"/>
      <c r="H338" s="189">
        <f>I338+J338+K338</f>
        <v>25.702</v>
      </c>
      <c r="I338" s="165">
        <v>17.928</v>
      </c>
      <c r="J338" s="36">
        <v>7.684</v>
      </c>
      <c r="K338" s="36">
        <v>0.09</v>
      </c>
      <c r="L338" s="36"/>
      <c r="M338" s="289">
        <f t="shared" si="69"/>
        <v>1</v>
      </c>
      <c r="N338" s="189">
        <f>O338+P338+Q338</f>
        <v>25.702</v>
      </c>
      <c r="O338" s="165">
        <v>17.928</v>
      </c>
      <c r="P338" s="36">
        <v>7.684</v>
      </c>
      <c r="Q338" s="36">
        <v>0.09</v>
      </c>
      <c r="R338" s="392"/>
      <c r="S338" s="289">
        <f t="shared" si="70"/>
        <v>1</v>
      </c>
      <c r="T338" s="74"/>
      <c r="U338" s="74"/>
    </row>
    <row r="339" spans="1:21" ht="54" customHeight="1">
      <c r="A339" s="240" t="s">
        <v>63</v>
      </c>
      <c r="B339" s="37" t="s">
        <v>397</v>
      </c>
      <c r="C339" s="189">
        <f t="shared" si="71"/>
        <v>155.621</v>
      </c>
      <c r="D339" s="165">
        <v>108.935</v>
      </c>
      <c r="E339" s="36">
        <v>46.686</v>
      </c>
      <c r="F339" s="45"/>
      <c r="G339" s="255"/>
      <c r="H339" s="189">
        <f>I339+J339</f>
        <v>155.621</v>
      </c>
      <c r="I339" s="165">
        <v>108.935</v>
      </c>
      <c r="J339" s="36">
        <v>46.686</v>
      </c>
      <c r="K339" s="164"/>
      <c r="L339" s="36"/>
      <c r="M339" s="289">
        <f t="shared" si="69"/>
        <v>1</v>
      </c>
      <c r="N339" s="189">
        <f>O339+P339</f>
        <v>155.621</v>
      </c>
      <c r="O339" s="165">
        <v>108.935</v>
      </c>
      <c r="P339" s="36">
        <v>46.686</v>
      </c>
      <c r="Q339" s="164"/>
      <c r="R339" s="392"/>
      <c r="S339" s="289">
        <f t="shared" si="70"/>
        <v>1</v>
      </c>
      <c r="T339" s="74"/>
      <c r="U339" s="74"/>
    </row>
    <row r="340" spans="1:21" ht="71.25" customHeight="1">
      <c r="A340" s="477" t="s">
        <v>64</v>
      </c>
      <c r="B340" s="442" t="s">
        <v>400</v>
      </c>
      <c r="C340" s="189">
        <f>D340+E340+F340</f>
        <v>1343.4460000000001</v>
      </c>
      <c r="D340" s="165">
        <f>D341+D342</f>
        <v>938.759</v>
      </c>
      <c r="E340" s="165">
        <f>E341+E342</f>
        <v>402.325</v>
      </c>
      <c r="F340" s="165">
        <f>F341+F342</f>
        <v>2.362</v>
      </c>
      <c r="G340" s="255"/>
      <c r="H340" s="165">
        <f>H341+H342</f>
        <v>1343.446</v>
      </c>
      <c r="I340" s="165">
        <f>I341+I342</f>
        <v>938.759</v>
      </c>
      <c r="J340" s="165">
        <f>J341+J342</f>
        <v>402.325</v>
      </c>
      <c r="K340" s="165">
        <f>K341+K342</f>
        <v>2.362</v>
      </c>
      <c r="L340" s="36"/>
      <c r="M340" s="289">
        <f t="shared" si="69"/>
        <v>0.9999999999999998</v>
      </c>
      <c r="N340" s="165">
        <f>N341+N342</f>
        <v>1343.446</v>
      </c>
      <c r="O340" s="165">
        <f>O341+O342</f>
        <v>938.759</v>
      </c>
      <c r="P340" s="165">
        <f>P341+P342</f>
        <v>402.325</v>
      </c>
      <c r="Q340" s="165">
        <f>Q341+Q342</f>
        <v>2.362</v>
      </c>
      <c r="R340" s="392"/>
      <c r="S340" s="289">
        <f t="shared" si="70"/>
        <v>0.9999999999999998</v>
      </c>
      <c r="T340" s="74"/>
      <c r="U340" s="74"/>
    </row>
    <row r="341" spans="1:21" ht="14.25" customHeight="1">
      <c r="A341" s="478"/>
      <c r="B341" s="443" t="s">
        <v>398</v>
      </c>
      <c r="C341" s="189">
        <f>D341+E341+F341</f>
        <v>954.148</v>
      </c>
      <c r="D341" s="165">
        <v>666.841</v>
      </c>
      <c r="E341" s="36">
        <v>285.789</v>
      </c>
      <c r="F341" s="36">
        <v>1.518</v>
      </c>
      <c r="G341" s="255"/>
      <c r="H341" s="189">
        <f>I341+J341+K341</f>
        <v>954.148</v>
      </c>
      <c r="I341" s="165">
        <v>666.841</v>
      </c>
      <c r="J341" s="36">
        <v>285.789</v>
      </c>
      <c r="K341" s="36">
        <v>1.518</v>
      </c>
      <c r="L341" s="36"/>
      <c r="M341" s="289">
        <f t="shared" si="69"/>
        <v>1</v>
      </c>
      <c r="N341" s="189">
        <f>O341+P341+Q341</f>
        <v>954.148</v>
      </c>
      <c r="O341" s="165">
        <v>666.841</v>
      </c>
      <c r="P341" s="36">
        <v>285.789</v>
      </c>
      <c r="Q341" s="36">
        <v>1.518</v>
      </c>
      <c r="R341" s="392"/>
      <c r="S341" s="289">
        <f t="shared" si="70"/>
        <v>1</v>
      </c>
      <c r="T341" s="74"/>
      <c r="U341" s="74"/>
    </row>
    <row r="342" spans="1:21" ht="13.5" customHeight="1">
      <c r="A342" s="479"/>
      <c r="B342" s="443" t="s">
        <v>399</v>
      </c>
      <c r="C342" s="189">
        <f>D342+E342+F342</f>
        <v>389.298</v>
      </c>
      <c r="D342" s="165">
        <v>271.918</v>
      </c>
      <c r="E342" s="36">
        <v>116.536</v>
      </c>
      <c r="F342" s="36">
        <v>0.844</v>
      </c>
      <c r="G342" s="255"/>
      <c r="H342" s="189">
        <f>I342+J342+K342</f>
        <v>389.298</v>
      </c>
      <c r="I342" s="165">
        <v>271.918</v>
      </c>
      <c r="J342" s="36">
        <v>116.536</v>
      </c>
      <c r="K342" s="36">
        <v>0.844</v>
      </c>
      <c r="L342" s="36"/>
      <c r="M342" s="289">
        <f t="shared" si="69"/>
        <v>1</v>
      </c>
      <c r="N342" s="189">
        <f>O342+P342+Q342</f>
        <v>389.298</v>
      </c>
      <c r="O342" s="165">
        <v>271.918</v>
      </c>
      <c r="P342" s="36">
        <v>116.536</v>
      </c>
      <c r="Q342" s="36">
        <v>0.844</v>
      </c>
      <c r="R342" s="392"/>
      <c r="S342" s="289">
        <f t="shared" si="70"/>
        <v>1</v>
      </c>
      <c r="T342" s="74"/>
      <c r="U342" s="74"/>
    </row>
    <row r="343" spans="1:21" ht="52.5" customHeight="1">
      <c r="A343" s="240" t="s">
        <v>239</v>
      </c>
      <c r="B343" s="442" t="s">
        <v>401</v>
      </c>
      <c r="C343" s="189">
        <f>D343+E343</f>
        <v>21.599</v>
      </c>
      <c r="D343" s="165">
        <v>15.119</v>
      </c>
      <c r="E343" s="36">
        <v>6.48</v>
      </c>
      <c r="F343" s="45"/>
      <c r="G343" s="255"/>
      <c r="H343" s="189">
        <f t="shared" si="72"/>
        <v>21.599</v>
      </c>
      <c r="I343" s="165">
        <v>15.119</v>
      </c>
      <c r="J343" s="36">
        <v>6.48</v>
      </c>
      <c r="K343" s="164"/>
      <c r="L343" s="36"/>
      <c r="M343" s="289">
        <f t="shared" si="69"/>
        <v>1</v>
      </c>
      <c r="N343" s="189">
        <f t="shared" si="73"/>
        <v>21.599</v>
      </c>
      <c r="O343" s="165">
        <v>15.119</v>
      </c>
      <c r="P343" s="36">
        <v>6.48</v>
      </c>
      <c r="Q343" s="164"/>
      <c r="R343" s="392"/>
      <c r="S343" s="289">
        <f t="shared" si="70"/>
        <v>1</v>
      </c>
      <c r="T343" s="74"/>
      <c r="U343" s="74"/>
    </row>
    <row r="344" spans="1:21" ht="54" customHeight="1">
      <c r="A344" s="240" t="s">
        <v>259</v>
      </c>
      <c r="B344" s="109" t="s">
        <v>402</v>
      </c>
      <c r="C344" s="189">
        <f t="shared" si="71"/>
        <v>43.218</v>
      </c>
      <c r="D344" s="165">
        <v>30.253</v>
      </c>
      <c r="E344" s="36">
        <v>12.965</v>
      </c>
      <c r="F344" s="45"/>
      <c r="G344" s="255"/>
      <c r="H344" s="189">
        <f t="shared" si="72"/>
        <v>43.218</v>
      </c>
      <c r="I344" s="165">
        <v>30.253</v>
      </c>
      <c r="J344" s="36">
        <v>12.965</v>
      </c>
      <c r="K344" s="164"/>
      <c r="L344" s="36"/>
      <c r="M344" s="289">
        <f t="shared" si="69"/>
        <v>1</v>
      </c>
      <c r="N344" s="189">
        <f t="shared" si="73"/>
        <v>43.218</v>
      </c>
      <c r="O344" s="165">
        <v>30.253</v>
      </c>
      <c r="P344" s="36">
        <v>12.965</v>
      </c>
      <c r="Q344" s="164"/>
      <c r="R344" s="392"/>
      <c r="S344" s="289">
        <f t="shared" si="70"/>
        <v>1</v>
      </c>
      <c r="T344" s="74"/>
      <c r="U344" s="74"/>
    </row>
    <row r="345" spans="1:21" ht="65.25" customHeight="1">
      <c r="A345" s="240" t="s">
        <v>261</v>
      </c>
      <c r="B345" s="37" t="s">
        <v>403</v>
      </c>
      <c r="C345" s="189">
        <f aca="true" t="shared" si="74" ref="C345:C353">D345+E345+F345</f>
        <v>355.69</v>
      </c>
      <c r="D345" s="165">
        <v>248.32</v>
      </c>
      <c r="E345" s="36">
        <v>106.423</v>
      </c>
      <c r="F345" s="36">
        <v>0.947</v>
      </c>
      <c r="G345" s="255"/>
      <c r="H345" s="189">
        <f aca="true" t="shared" si="75" ref="H345:H353">I345+J345+K345</f>
        <v>355.69</v>
      </c>
      <c r="I345" s="165">
        <v>248.32</v>
      </c>
      <c r="J345" s="36">
        <v>106.423</v>
      </c>
      <c r="K345" s="36">
        <v>0.947</v>
      </c>
      <c r="L345" s="36"/>
      <c r="M345" s="289">
        <f t="shared" si="69"/>
        <v>1</v>
      </c>
      <c r="N345" s="189">
        <f aca="true" t="shared" si="76" ref="N345:N353">O345+P345+Q345</f>
        <v>355.69</v>
      </c>
      <c r="O345" s="165">
        <v>248.32</v>
      </c>
      <c r="P345" s="36">
        <v>106.423</v>
      </c>
      <c r="Q345" s="36">
        <v>0.947</v>
      </c>
      <c r="R345" s="392"/>
      <c r="S345" s="289">
        <f t="shared" si="70"/>
        <v>1</v>
      </c>
      <c r="T345" s="74"/>
      <c r="U345" s="74"/>
    </row>
    <row r="346" spans="1:21" ht="60" customHeight="1">
      <c r="A346" s="240" t="s">
        <v>262</v>
      </c>
      <c r="B346" s="37" t="s">
        <v>404</v>
      </c>
      <c r="C346" s="189">
        <f t="shared" si="74"/>
        <v>370.349</v>
      </c>
      <c r="D346" s="165">
        <v>258.936</v>
      </c>
      <c r="E346" s="36">
        <v>110.973</v>
      </c>
      <c r="F346" s="36">
        <v>0.44</v>
      </c>
      <c r="G346" s="255"/>
      <c r="H346" s="189">
        <f t="shared" si="75"/>
        <v>370.349</v>
      </c>
      <c r="I346" s="165">
        <v>258.936</v>
      </c>
      <c r="J346" s="36">
        <v>110.973</v>
      </c>
      <c r="K346" s="36">
        <v>0.44</v>
      </c>
      <c r="L346" s="36"/>
      <c r="M346" s="289">
        <f t="shared" si="69"/>
        <v>1</v>
      </c>
      <c r="N346" s="189">
        <f t="shared" si="76"/>
        <v>370.349</v>
      </c>
      <c r="O346" s="165">
        <v>258.936</v>
      </c>
      <c r="P346" s="36">
        <v>110.973</v>
      </c>
      <c r="Q346" s="36">
        <v>0.44</v>
      </c>
      <c r="R346" s="392"/>
      <c r="S346" s="289">
        <f t="shared" si="70"/>
        <v>1</v>
      </c>
      <c r="T346" s="74"/>
      <c r="U346" s="74"/>
    </row>
    <row r="347" spans="1:21" ht="59.25" customHeight="1">
      <c r="A347" s="240" t="s">
        <v>263</v>
      </c>
      <c r="B347" s="37" t="s">
        <v>405</v>
      </c>
      <c r="C347" s="189">
        <f t="shared" si="74"/>
        <v>730.333</v>
      </c>
      <c r="D347" s="165">
        <v>510.457</v>
      </c>
      <c r="E347" s="36">
        <v>218.768</v>
      </c>
      <c r="F347" s="36">
        <v>1.108</v>
      </c>
      <c r="G347" s="255"/>
      <c r="H347" s="189">
        <f t="shared" si="75"/>
        <v>730.333</v>
      </c>
      <c r="I347" s="165">
        <v>510.457</v>
      </c>
      <c r="J347" s="36">
        <v>218.768</v>
      </c>
      <c r="K347" s="36">
        <v>1.108</v>
      </c>
      <c r="L347" s="36"/>
      <c r="M347" s="289">
        <f t="shared" si="69"/>
        <v>1</v>
      </c>
      <c r="N347" s="189">
        <f t="shared" si="76"/>
        <v>730.333</v>
      </c>
      <c r="O347" s="165">
        <v>510.457</v>
      </c>
      <c r="P347" s="36">
        <v>218.768</v>
      </c>
      <c r="Q347" s="36">
        <v>1.108</v>
      </c>
      <c r="R347" s="392"/>
      <c r="S347" s="289">
        <f t="shared" si="70"/>
        <v>1</v>
      </c>
      <c r="T347" s="74"/>
      <c r="U347" s="74"/>
    </row>
    <row r="348" spans="1:21" ht="51" customHeight="1">
      <c r="A348" s="240" t="s">
        <v>260</v>
      </c>
      <c r="B348" s="37" t="s">
        <v>406</v>
      </c>
      <c r="C348" s="189">
        <f t="shared" si="74"/>
        <v>102.9</v>
      </c>
      <c r="D348" s="165">
        <v>71.953</v>
      </c>
      <c r="E348" s="36">
        <v>30.837</v>
      </c>
      <c r="F348" s="36">
        <v>0.11</v>
      </c>
      <c r="G348" s="255"/>
      <c r="H348" s="189">
        <f t="shared" si="75"/>
        <v>102.9</v>
      </c>
      <c r="I348" s="165">
        <v>71.953</v>
      </c>
      <c r="J348" s="36">
        <v>30.837</v>
      </c>
      <c r="K348" s="36">
        <v>0.11</v>
      </c>
      <c r="L348" s="36"/>
      <c r="M348" s="289">
        <f t="shared" si="69"/>
        <v>1</v>
      </c>
      <c r="N348" s="189">
        <f t="shared" si="76"/>
        <v>102.9</v>
      </c>
      <c r="O348" s="165">
        <v>71.953</v>
      </c>
      <c r="P348" s="36">
        <v>30.837</v>
      </c>
      <c r="Q348" s="36">
        <v>0.11</v>
      </c>
      <c r="R348" s="392"/>
      <c r="S348" s="289">
        <f t="shared" si="70"/>
        <v>1</v>
      </c>
      <c r="T348" s="74"/>
      <c r="U348" s="74"/>
    </row>
    <row r="349" spans="1:21" ht="62.25" customHeight="1">
      <c r="A349" s="240" t="s">
        <v>264</v>
      </c>
      <c r="B349" s="37" t="s">
        <v>407</v>
      </c>
      <c r="C349" s="189">
        <f t="shared" si="74"/>
        <v>310.431</v>
      </c>
      <c r="D349" s="165">
        <v>217.151</v>
      </c>
      <c r="E349" s="36">
        <v>93.065</v>
      </c>
      <c r="F349" s="36">
        <v>0.215</v>
      </c>
      <c r="G349" s="255"/>
      <c r="H349" s="189">
        <f t="shared" si="75"/>
        <v>310.431</v>
      </c>
      <c r="I349" s="165">
        <v>217.151</v>
      </c>
      <c r="J349" s="36">
        <v>93.065</v>
      </c>
      <c r="K349" s="36">
        <v>0.215</v>
      </c>
      <c r="L349" s="36"/>
      <c r="M349" s="289">
        <f t="shared" si="69"/>
        <v>1</v>
      </c>
      <c r="N349" s="189">
        <f t="shared" si="76"/>
        <v>310.431</v>
      </c>
      <c r="O349" s="165">
        <v>217.151</v>
      </c>
      <c r="P349" s="36">
        <v>93.065</v>
      </c>
      <c r="Q349" s="36">
        <v>0.215</v>
      </c>
      <c r="R349" s="392"/>
      <c r="S349" s="289">
        <f t="shared" si="70"/>
        <v>1</v>
      </c>
      <c r="T349" s="74"/>
      <c r="U349" s="74"/>
    </row>
    <row r="350" spans="1:21" ht="133.5" customHeight="1">
      <c r="A350" s="477" t="s">
        <v>265</v>
      </c>
      <c r="B350" s="442" t="s">
        <v>419</v>
      </c>
      <c r="C350" s="189">
        <f t="shared" si="74"/>
        <v>1625.185</v>
      </c>
      <c r="D350" s="165">
        <f>D351+D352+D353</f>
        <v>1136.469</v>
      </c>
      <c r="E350" s="165">
        <f>E351+E352+E353</f>
        <v>487.058</v>
      </c>
      <c r="F350" s="165">
        <f>F351+F352+F353</f>
        <v>1.658</v>
      </c>
      <c r="G350" s="255"/>
      <c r="H350" s="189">
        <f t="shared" si="75"/>
        <v>1625.185</v>
      </c>
      <c r="I350" s="165">
        <f>I351+I352+I353</f>
        <v>1136.469</v>
      </c>
      <c r="J350" s="165">
        <f>J351+J352+J353</f>
        <v>487.058</v>
      </c>
      <c r="K350" s="165">
        <f>K351+K352+K353</f>
        <v>1.658</v>
      </c>
      <c r="L350" s="36"/>
      <c r="M350" s="289">
        <f t="shared" si="69"/>
        <v>1</v>
      </c>
      <c r="N350" s="189">
        <f t="shared" si="76"/>
        <v>1625.185</v>
      </c>
      <c r="O350" s="165">
        <f>O351+O352+O353</f>
        <v>1136.469</v>
      </c>
      <c r="P350" s="165">
        <f>P351+P352+P353</f>
        <v>487.058</v>
      </c>
      <c r="Q350" s="165">
        <f>Q351+Q352+Q353</f>
        <v>1.658</v>
      </c>
      <c r="R350" s="392"/>
      <c r="S350" s="289">
        <f t="shared" si="70"/>
        <v>1</v>
      </c>
      <c r="T350" s="74"/>
      <c r="U350" s="74"/>
    </row>
    <row r="351" spans="1:21" ht="13.5" customHeight="1">
      <c r="A351" s="478"/>
      <c r="B351" s="443" t="s">
        <v>408</v>
      </c>
      <c r="C351" s="189">
        <f t="shared" si="74"/>
        <v>682.088</v>
      </c>
      <c r="D351" s="165">
        <v>476.801</v>
      </c>
      <c r="E351" s="36">
        <v>204.343</v>
      </c>
      <c r="F351" s="36">
        <v>0.944</v>
      </c>
      <c r="G351" s="255"/>
      <c r="H351" s="189">
        <f t="shared" si="75"/>
        <v>682.088</v>
      </c>
      <c r="I351" s="165">
        <v>476.801</v>
      </c>
      <c r="J351" s="36">
        <v>204.343</v>
      </c>
      <c r="K351" s="36">
        <v>0.944</v>
      </c>
      <c r="L351" s="36"/>
      <c r="M351" s="289">
        <f t="shared" si="69"/>
        <v>1</v>
      </c>
      <c r="N351" s="189">
        <f t="shared" si="76"/>
        <v>682.088</v>
      </c>
      <c r="O351" s="165">
        <v>476.801</v>
      </c>
      <c r="P351" s="36">
        <v>204.343</v>
      </c>
      <c r="Q351" s="36">
        <v>0.944</v>
      </c>
      <c r="R351" s="392"/>
      <c r="S351" s="289">
        <f t="shared" si="70"/>
        <v>1</v>
      </c>
      <c r="T351" s="74"/>
      <c r="U351" s="74"/>
    </row>
    <row r="352" spans="1:21" ht="15.75" customHeight="1">
      <c r="A352" s="478"/>
      <c r="B352" s="443" t="s">
        <v>409</v>
      </c>
      <c r="C352" s="189">
        <f t="shared" si="74"/>
        <v>436.973</v>
      </c>
      <c r="D352" s="165">
        <v>305.58</v>
      </c>
      <c r="E352" s="36">
        <v>130.963</v>
      </c>
      <c r="F352" s="36">
        <v>0.43</v>
      </c>
      <c r="G352" s="255"/>
      <c r="H352" s="189">
        <f t="shared" si="75"/>
        <v>436.973</v>
      </c>
      <c r="I352" s="165">
        <v>305.58</v>
      </c>
      <c r="J352" s="36">
        <v>130.963</v>
      </c>
      <c r="K352" s="36">
        <v>0.43</v>
      </c>
      <c r="L352" s="36"/>
      <c r="M352" s="289">
        <f t="shared" si="69"/>
        <v>1</v>
      </c>
      <c r="N352" s="189">
        <f t="shared" si="76"/>
        <v>436.973</v>
      </c>
      <c r="O352" s="165">
        <v>305.58</v>
      </c>
      <c r="P352" s="36">
        <v>130.963</v>
      </c>
      <c r="Q352" s="36">
        <v>0.43</v>
      </c>
      <c r="R352" s="392"/>
      <c r="S352" s="289">
        <f t="shared" si="70"/>
        <v>1</v>
      </c>
      <c r="T352" s="74"/>
      <c r="U352" s="74"/>
    </row>
    <row r="353" spans="1:21" ht="15" customHeight="1">
      <c r="A353" s="479"/>
      <c r="B353" s="443" t="s">
        <v>410</v>
      </c>
      <c r="C353" s="189">
        <f t="shared" si="74"/>
        <v>506.124</v>
      </c>
      <c r="D353" s="165">
        <v>354.088</v>
      </c>
      <c r="E353" s="36">
        <v>151.752</v>
      </c>
      <c r="F353" s="36">
        <v>0.284</v>
      </c>
      <c r="G353" s="255"/>
      <c r="H353" s="189">
        <f t="shared" si="75"/>
        <v>506.124</v>
      </c>
      <c r="I353" s="165">
        <v>354.088</v>
      </c>
      <c r="J353" s="36">
        <v>151.752</v>
      </c>
      <c r="K353" s="36">
        <v>0.284</v>
      </c>
      <c r="L353" s="36"/>
      <c r="M353" s="289">
        <f t="shared" si="69"/>
        <v>1</v>
      </c>
      <c r="N353" s="189">
        <f t="shared" si="76"/>
        <v>506.124</v>
      </c>
      <c r="O353" s="165">
        <v>354.088</v>
      </c>
      <c r="P353" s="36">
        <v>151.752</v>
      </c>
      <c r="Q353" s="36">
        <v>0.284</v>
      </c>
      <c r="R353" s="392"/>
      <c r="S353" s="289">
        <f t="shared" si="70"/>
        <v>1</v>
      </c>
      <c r="T353" s="74"/>
      <c r="U353" s="74"/>
    </row>
    <row r="354" spans="1:21" ht="49.5" customHeight="1">
      <c r="A354" s="254" t="s">
        <v>266</v>
      </c>
      <c r="B354" s="444" t="s">
        <v>411</v>
      </c>
      <c r="C354" s="189">
        <f>D354+E354</f>
        <v>139.84</v>
      </c>
      <c r="D354" s="165">
        <v>97.888</v>
      </c>
      <c r="E354" s="36">
        <v>41.952</v>
      </c>
      <c r="F354" s="45"/>
      <c r="G354" s="255"/>
      <c r="H354" s="189">
        <f>I354+J354</f>
        <v>139.84</v>
      </c>
      <c r="I354" s="165">
        <v>97.888</v>
      </c>
      <c r="J354" s="36">
        <v>41.952</v>
      </c>
      <c r="K354" s="164"/>
      <c r="L354" s="36"/>
      <c r="M354" s="289">
        <f t="shared" si="69"/>
        <v>1</v>
      </c>
      <c r="N354" s="189">
        <f>O354+P354</f>
        <v>139.84</v>
      </c>
      <c r="O354" s="165">
        <v>97.888</v>
      </c>
      <c r="P354" s="36">
        <v>41.952</v>
      </c>
      <c r="Q354" s="164"/>
      <c r="R354" s="392"/>
      <c r="S354" s="289">
        <f t="shared" si="70"/>
        <v>1</v>
      </c>
      <c r="T354" s="74"/>
      <c r="U354" s="74"/>
    </row>
    <row r="355" spans="1:21" ht="60" customHeight="1">
      <c r="A355" s="254" t="s">
        <v>267</v>
      </c>
      <c r="B355" s="444" t="s">
        <v>412</v>
      </c>
      <c r="C355" s="189">
        <f>D355+E355+F355</f>
        <v>498.245</v>
      </c>
      <c r="D355" s="165">
        <v>347.471</v>
      </c>
      <c r="E355" s="36">
        <v>148.916</v>
      </c>
      <c r="F355" s="36">
        <v>1.858</v>
      </c>
      <c r="G355" s="255"/>
      <c r="H355" s="189">
        <f>I355+J355+K355</f>
        <v>498.245</v>
      </c>
      <c r="I355" s="165">
        <v>347.471</v>
      </c>
      <c r="J355" s="36">
        <v>148.916</v>
      </c>
      <c r="K355" s="36">
        <v>1.858</v>
      </c>
      <c r="L355" s="36"/>
      <c r="M355" s="289">
        <f t="shared" si="69"/>
        <v>1</v>
      </c>
      <c r="N355" s="189">
        <f>O355+P355+Q355</f>
        <v>498.245</v>
      </c>
      <c r="O355" s="165">
        <v>347.471</v>
      </c>
      <c r="P355" s="36">
        <v>148.916</v>
      </c>
      <c r="Q355" s="36">
        <v>1.858</v>
      </c>
      <c r="R355" s="392"/>
      <c r="S355" s="289">
        <f t="shared" si="70"/>
        <v>1</v>
      </c>
      <c r="T355" s="74"/>
      <c r="U355" s="74"/>
    </row>
    <row r="356" spans="1:21" ht="32.25" customHeight="1" thickBot="1">
      <c r="A356" s="472"/>
      <c r="B356" s="182" t="s">
        <v>41</v>
      </c>
      <c r="C356" s="183">
        <f>C8+C37+C40+C47+C60+C65+C71+C111+C126+C128+C163+C165+C172+C175+C200+C206+C210+C213+C218+C221+C226+C230+C232+C234+C236+C239+C244+C249+C252</f>
        <v>380276.6720400001</v>
      </c>
      <c r="D356" s="60">
        <f>D8+D37+D40+D47+D60+D65+D71+D111+D126+D128+D163+D165+D172+D175+D200+D206+D210+D213+D218+D221+D226+D230+D232+D234+D236+D239+D244+D249+D252</f>
        <v>40499.59513</v>
      </c>
      <c r="E356" s="60">
        <f>E8+E37+E40+E47+E60+E65+E71+E111+E126+E128+E163+E165+E172+E175+E200+E206+E210+E213+E218+E221+E226+E230+E232+E234+E236+E239+E244+E249+E252</f>
        <v>165173.41491</v>
      </c>
      <c r="F356" s="59">
        <f>F8+F37+F40+F47+F60+F65+F71+F111+F126+F128+F163+F165+F172+F175+F200+F206+F210+F213+F218+F221+F226+F230+F232+F234+F236+F239+F244+F249+F252</f>
        <v>174603.66199999995</v>
      </c>
      <c r="G356" s="403"/>
      <c r="H356" s="183">
        <f>H8+H37+H40+H47+H60+H65+H71+H111+H126+H128+H163+H165+H172+H175+H200+H206+H210+H213+H218+H221+H226+H230+H232+H234+H236+H239+H244+H249+H252</f>
        <v>290782.18304000003</v>
      </c>
      <c r="I356" s="60">
        <f>I8+I37+I40+I47+I60+I65+I71+I111+I126+I128+I163+I165+I172+I175+I200+I206+I210+I213+I218+I221+I226+I230+I232+I234+I236+I239+I244+I249+I252</f>
        <v>40499.59513</v>
      </c>
      <c r="J356" s="60">
        <f>J8+J37+J40+J47+J60+J65+J71+J111+J126+J128+J163+J165+J172+J175+J200+J206+J210+J213+J218+J221+J226+J230+J232+J234+J236+J239+J244+J249+J252</f>
        <v>81836.10091</v>
      </c>
      <c r="K356" s="59">
        <f>K8+K37+K40+K47+K60+K65+K71+K111+K126+K128+K163+K165+K172+K175+K200+K206+K210+K213+K218+K221+K226+K230+K232+K234+K236+K239+K244+K249+K252</f>
        <v>168446.487</v>
      </c>
      <c r="L356" s="59">
        <f>L8+L37+L40+L47+L60+L65+L71+L111+L126+L128+L163+L165+L172+L175+L200+L206+L210+L213+L218+L221+L226+L230+L232+L234+L236+L239+L244</f>
        <v>0</v>
      </c>
      <c r="M356" s="319">
        <f>H356/C356</f>
        <v>0.7646595345438744</v>
      </c>
      <c r="N356" s="183">
        <f>N8+N37+N40+N47+N60+N65+N71+N111+N126+N128+N163+N165+N172+N175+N200+N206+N210+N213+N218+N221+N226+N230+N232+N234+N236+N239+N244+N249+N252</f>
        <v>289347.67204000003</v>
      </c>
      <c r="O356" s="60">
        <f>O8+O37+O40+O47+O60+O65+O71+O111+O126+O128+O163+O165+O172+O175+O200+O206+O210+O213+O218+O221+O226+O230+O232+O234+O236+O239+O244+O249+O252</f>
        <v>40499.59513</v>
      </c>
      <c r="P356" s="60">
        <f>P8+P37+P40+P47+P60+P65+P71+P111+P126+P128+P163+P165+P172+P175+P200+P206+P210+P213+P218+P221+P226+P230+P232+P234+P236+P239+P244+P249+P252</f>
        <v>81836.10091</v>
      </c>
      <c r="Q356" s="59">
        <f>Q8+Q37+Q40+Q47+Q60+Q65+Q71+Q111+Q126+Q128+Q163+Q165+Q172+Q175+Q200+Q206+Q210+Q213+Q218+Q221+Q226+Q230+Q232+Q234+Q236+Q239+Q244+Q249+Q252</f>
        <v>167011.976</v>
      </c>
      <c r="R356" s="59">
        <f>R8+R37+R40+R47+R60+R65+R71+R111+R126+R128+R163+R165+R172+R175+R200+R206+R210+R213+R218+R221+R226+R230+R232+R234+R236+R239+R244</f>
        <v>0</v>
      </c>
      <c r="S356" s="319">
        <f>N356/C356</f>
        <v>0.7608872521361617</v>
      </c>
      <c r="T356" s="120"/>
      <c r="U356" s="120"/>
    </row>
    <row r="357" spans="1:21" ht="30.75" customHeight="1" thickBot="1">
      <c r="A357" s="473"/>
      <c r="B357" s="99" t="s">
        <v>214</v>
      </c>
      <c r="C357" s="100">
        <f>C72</f>
        <v>14163.492</v>
      </c>
      <c r="D357" s="100">
        <f>D72</f>
        <v>0</v>
      </c>
      <c r="E357" s="100">
        <f>E72</f>
        <v>0</v>
      </c>
      <c r="F357" s="100">
        <f>F72</f>
        <v>14163.492</v>
      </c>
      <c r="G357" s="101"/>
      <c r="H357" s="100">
        <f>H72</f>
        <v>13101.874999999998</v>
      </c>
      <c r="I357" s="100">
        <f>I72</f>
        <v>0</v>
      </c>
      <c r="J357" s="100">
        <f>J72</f>
        <v>0</v>
      </c>
      <c r="K357" s="100">
        <f>K72</f>
        <v>13101.874999999998</v>
      </c>
      <c r="L357" s="102"/>
      <c r="M357" s="101"/>
      <c r="N357" s="100">
        <f>N72</f>
        <v>11851.246</v>
      </c>
      <c r="O357" s="100">
        <f>O72</f>
        <v>0</v>
      </c>
      <c r="P357" s="100">
        <f>P72</f>
        <v>0</v>
      </c>
      <c r="Q357" s="100">
        <f>Q72</f>
        <v>11851.246</v>
      </c>
      <c r="R357" s="102"/>
      <c r="S357" s="101"/>
      <c r="T357" s="5"/>
      <c r="U357" s="5"/>
    </row>
    <row r="358" spans="1:21" ht="60" customHeight="1">
      <c r="A358" s="6"/>
      <c r="B358" s="483" t="s">
        <v>417</v>
      </c>
      <c r="C358" s="483"/>
      <c r="D358" s="483"/>
      <c r="E358" s="13"/>
      <c r="F358" s="7"/>
      <c r="G358" s="6"/>
      <c r="H358" s="6"/>
      <c r="I358" s="6"/>
      <c r="J358" s="6"/>
      <c r="K358" s="6"/>
      <c r="L358" s="16"/>
      <c r="M358" s="16"/>
      <c r="N358" s="6"/>
      <c r="O358" s="471" t="s">
        <v>418</v>
      </c>
      <c r="P358" s="471"/>
      <c r="Q358" s="471"/>
      <c r="R358" s="471"/>
      <c r="S358" s="1"/>
      <c r="T358" s="1"/>
      <c r="U358" s="1"/>
    </row>
    <row r="359" spans="1:21" ht="41.25" customHeight="1">
      <c r="A359" s="8"/>
      <c r="B359" s="16" t="s">
        <v>20</v>
      </c>
      <c r="C359" s="425"/>
      <c r="D359" s="6"/>
      <c r="E359" s="7"/>
      <c r="F359" s="14"/>
      <c r="G359" s="14"/>
      <c r="H359" s="425"/>
      <c r="I359" s="14"/>
      <c r="J359" s="6"/>
      <c r="K359" s="14"/>
      <c r="L359" s="14"/>
      <c r="M359" s="14"/>
      <c r="N359" s="425"/>
      <c r="O359" s="14"/>
      <c r="P359" s="2"/>
      <c r="Q359" s="1"/>
      <c r="R359" s="1"/>
      <c r="S359" s="1"/>
      <c r="T359" s="1"/>
      <c r="U359" s="1"/>
    </row>
    <row r="360" spans="1:21" ht="42" customHeight="1">
      <c r="A360" s="8"/>
      <c r="B360" s="482" t="s">
        <v>10</v>
      </c>
      <c r="C360" s="482"/>
      <c r="D360" s="482"/>
      <c r="E360" s="29"/>
      <c r="F360" s="14"/>
      <c r="G360" s="14"/>
      <c r="H360" s="14"/>
      <c r="I360" s="14"/>
      <c r="J360" s="6"/>
      <c r="K360" s="14"/>
      <c r="L360" s="14"/>
      <c r="M360" s="14"/>
      <c r="N360" s="14"/>
      <c r="O360" s="470" t="s">
        <v>73</v>
      </c>
      <c r="P360" s="470"/>
      <c r="Q360" s="470"/>
      <c r="R360" s="470"/>
      <c r="S360" s="1"/>
      <c r="T360" s="1"/>
      <c r="U360" s="1"/>
    </row>
    <row r="361" spans="1:21" ht="40.5" customHeight="1">
      <c r="A361" s="6"/>
      <c r="B361" s="27"/>
      <c r="C361" s="27"/>
      <c r="D361" s="27"/>
      <c r="E361" s="27"/>
      <c r="F361" s="6"/>
      <c r="G361" s="6"/>
      <c r="H361" s="6"/>
      <c r="I361" s="6"/>
      <c r="J361" s="1"/>
      <c r="K361" s="1"/>
      <c r="L361" s="28"/>
      <c r="M361" s="28"/>
      <c r="N361" s="1"/>
      <c r="O361" s="1"/>
      <c r="P361" s="2"/>
      <c r="Q361" s="1"/>
      <c r="R361" s="1"/>
      <c r="S361" s="1"/>
      <c r="T361" s="1"/>
      <c r="U361" s="1"/>
    </row>
    <row r="362" spans="1:21" ht="49.5" customHeight="1">
      <c r="A362" s="6"/>
      <c r="B362" s="27"/>
      <c r="C362" s="193"/>
      <c r="D362" s="194"/>
      <c r="E362" s="27"/>
      <c r="F362" s="6"/>
      <c r="G362" s="6"/>
      <c r="H362" s="193"/>
      <c r="I362" s="6"/>
      <c r="J362" s="1"/>
      <c r="K362" s="1"/>
      <c r="L362" s="1"/>
      <c r="M362" s="1"/>
      <c r="N362" s="193"/>
      <c r="O362" s="1"/>
      <c r="P362" s="2"/>
      <c r="Q362" s="1"/>
      <c r="R362" s="1"/>
      <c r="S362" s="1"/>
      <c r="T362" s="1"/>
      <c r="U362" s="1"/>
    </row>
    <row r="363" spans="1:21" ht="26.25" customHeight="1">
      <c r="A363" s="482"/>
      <c r="B363" s="482"/>
      <c r="C363" s="21"/>
      <c r="D363" s="8"/>
      <c r="E363" s="9"/>
      <c r="F363" s="470"/>
      <c r="G363" s="470"/>
      <c r="H363" s="470"/>
      <c r="I363" s="470"/>
      <c r="J363" s="1"/>
      <c r="K363" s="1"/>
      <c r="L363" s="1"/>
      <c r="M363" s="1"/>
      <c r="N363" s="1"/>
      <c r="O363" s="1"/>
      <c r="P363" s="2"/>
      <c r="Q363" s="1"/>
      <c r="R363" s="1"/>
      <c r="S363" s="1"/>
      <c r="T363" s="1"/>
      <c r="U363" s="1"/>
    </row>
    <row r="364" spans="3:21" ht="27.75" customHeight="1">
      <c r="C364" s="20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3:21" ht="36.75" customHeight="1">
      <c r="C365" s="20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3:21" ht="36.75" customHeight="1">
      <c r="C366" s="20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3:21" ht="36.75" customHeight="1">
      <c r="C367" s="20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3:21" ht="36.75" customHeight="1">
      <c r="C368" s="20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3:21" ht="36.75" customHeight="1">
      <c r="C369" s="20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4:21" ht="36.75" customHeight="1"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4:21" ht="36.75" customHeight="1"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4:21" ht="36.75" customHeight="1"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4:21" ht="36.75" customHeight="1"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4:21" ht="36.75" customHeight="1"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4:21" ht="36.75" customHeight="1"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4:21" ht="36.75" customHeight="1"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4:21" ht="36.75" customHeight="1"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4:21" ht="36.75" customHeight="1"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4:21" ht="36.75" customHeight="1"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4:21" ht="36.75" customHeight="1"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4:21" ht="36.75" customHeight="1"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4:21" ht="36.75" customHeight="1"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4:21" ht="63" customHeight="1"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4:21" ht="63" customHeight="1"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4:21" ht="63" customHeight="1"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4:21" ht="63" customHeight="1"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4:21" ht="63" customHeight="1"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4:21" ht="63" customHeight="1"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4:21" ht="63" customHeight="1"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4:21" ht="63" customHeight="1"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4:21" ht="63" customHeight="1"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4:21" ht="59.25" customHeight="1"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4:21" ht="44.25" customHeight="1"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4:21" ht="42" customHeight="1"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4:21" ht="58.5" customHeight="1"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4:21" ht="67.5" customHeight="1"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4:21" ht="81.75" customHeight="1"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4:21" ht="87.75" customHeight="1"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4:21" ht="51.75" customHeight="1"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4:21" ht="48" customHeight="1"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4:21" ht="47.25" customHeight="1"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4:21" ht="84.75" customHeight="1"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4:21" ht="57" customHeight="1"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4:21" ht="35.25" customHeight="1"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4:21" ht="47.25" customHeight="1"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4:21" ht="56.25" customHeight="1"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4:21" ht="24" customHeight="1"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4:21" ht="48" customHeight="1"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4:21" ht="36.75" customHeight="1"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4:21" ht="18.75" customHeight="1"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4:21" ht="34.5" customHeight="1"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4:21" ht="60.75" customHeight="1"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4:21" ht="23.25" customHeight="1"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4:21" ht="45" customHeight="1"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4:21" ht="35.25" customHeight="1"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4:21" ht="35.25" customHeight="1"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4:21" ht="33" customHeight="1"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4:21" ht="72.75" customHeight="1"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4:21" ht="14.25" customHeight="1"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ht="36.75" customHeight="1"/>
    <row r="421" ht="36" customHeight="1"/>
    <row r="422" ht="22.5" customHeight="1"/>
    <row r="423" ht="13.5" customHeight="1"/>
    <row r="424" ht="24.75" customHeight="1"/>
    <row r="425" ht="36.75" customHeight="1"/>
    <row r="426" ht="11.25" customHeight="1"/>
    <row r="427" ht="35.25" customHeight="1"/>
    <row r="428" ht="34.5" customHeight="1"/>
    <row r="430" ht="22.5" customHeight="1"/>
    <row r="432" ht="12.75" customHeight="1"/>
    <row r="433" ht="24" customHeight="1"/>
    <row r="434" ht="36.75" customHeight="1"/>
    <row r="435" ht="23.25" customHeight="1"/>
    <row r="438" ht="34.5" customHeight="1"/>
    <row r="439" ht="24" customHeight="1"/>
    <row r="440" ht="33.75" customHeight="1"/>
    <row r="441" ht="13.5" customHeight="1"/>
    <row r="442" ht="22.5" customHeight="1"/>
    <row r="443" ht="23.25" customHeight="1"/>
    <row r="444" ht="45.75" customHeight="1"/>
    <row r="445" ht="21" customHeight="1"/>
    <row r="446" ht="15" customHeight="1"/>
    <row r="447" ht="12.75" customHeight="1"/>
    <row r="448" ht="12" customHeight="1"/>
    <row r="449" ht="12" customHeight="1"/>
    <row r="450" ht="13.5" customHeight="1"/>
    <row r="451" ht="13.5" customHeight="1"/>
    <row r="452" ht="12.75" customHeight="1"/>
    <row r="453" ht="12.75" customHeight="1"/>
    <row r="454" ht="12" customHeight="1"/>
    <row r="455" ht="12.75" customHeight="1"/>
    <row r="456" ht="13.5" customHeight="1"/>
    <row r="457" ht="12" customHeight="1"/>
    <row r="458" ht="21.75" customHeight="1"/>
    <row r="459" ht="13.5" customHeight="1"/>
    <row r="460" ht="21.75" customHeight="1"/>
    <row r="461" ht="11.25" customHeight="1"/>
    <row r="462" ht="11.25" customHeight="1"/>
    <row r="463" ht="11.25" customHeight="1"/>
    <row r="464" ht="21" customHeight="1"/>
    <row r="465" ht="22.5" customHeight="1"/>
    <row r="466" ht="22.5" customHeight="1"/>
    <row r="467" ht="13.5" customHeight="1"/>
    <row r="468" ht="23.25" customHeight="1"/>
    <row r="469" ht="22.5" customHeight="1"/>
    <row r="470" ht="12" customHeight="1"/>
    <row r="471" ht="12" customHeight="1"/>
    <row r="472" ht="12.75" customHeight="1"/>
    <row r="474" ht="12" customHeight="1"/>
    <row r="475" ht="13.5" customHeight="1"/>
    <row r="476" ht="11.25" customHeight="1"/>
    <row r="477" ht="13.5" customHeight="1"/>
    <row r="478" ht="9.75" customHeight="1"/>
    <row r="479" ht="21.75" customHeight="1"/>
    <row r="480" ht="21.75" customHeight="1"/>
    <row r="481" ht="21" customHeight="1"/>
    <row r="482" ht="21" customHeight="1"/>
    <row r="483" ht="20.25" customHeight="1"/>
    <row r="484" ht="16.5" customHeight="1"/>
    <row r="485" ht="36" customHeight="1"/>
    <row r="486" ht="22.5" customHeight="1"/>
    <row r="487" ht="25.5" customHeight="1"/>
    <row r="488" ht="37.5" customHeight="1"/>
    <row r="489" ht="38.25" customHeight="1"/>
    <row r="490" ht="15" customHeight="1"/>
    <row r="491" ht="23.25" customHeight="1"/>
    <row r="492" ht="61.5" customHeight="1"/>
    <row r="493" ht="38.25" customHeight="1"/>
    <row r="494" ht="51" customHeight="1"/>
    <row r="495" ht="14.25" customHeight="1"/>
    <row r="496" ht="15" customHeight="1"/>
    <row r="497" ht="25.5" customHeight="1"/>
    <row r="498" ht="33" customHeight="1"/>
    <row r="499" ht="32.25" customHeight="1"/>
    <row r="500" ht="24.75" customHeight="1"/>
    <row r="501" ht="21" customHeight="1"/>
    <row r="502" ht="15" customHeight="1"/>
    <row r="503" ht="62.25" customHeight="1"/>
    <row r="504" ht="15.75" customHeight="1"/>
    <row r="505" ht="75" customHeight="1"/>
    <row r="506" ht="14.25" customHeight="1"/>
    <row r="507" ht="63.75" customHeight="1"/>
    <row r="508" ht="14.25" customHeight="1"/>
    <row r="509" ht="50.25" customHeight="1"/>
    <row r="510" ht="12.75" customHeight="1"/>
    <row r="511" ht="12" customHeight="1"/>
    <row r="512" ht="34.5" customHeight="1"/>
    <row r="513" ht="21.75" customHeight="1"/>
    <row r="514" ht="22.5" customHeight="1"/>
    <row r="515" ht="13.5" customHeight="1"/>
    <row r="516" ht="13.5" customHeight="1"/>
    <row r="517" ht="36.75" customHeight="1"/>
    <row r="518" ht="16.5" customHeight="1"/>
    <row r="519" ht="22.5" customHeight="1"/>
    <row r="520" ht="35.25" customHeight="1"/>
    <row r="521" ht="35.25" customHeight="1"/>
    <row r="522" ht="27" customHeight="1"/>
    <row r="523" ht="29.25" customHeight="1"/>
    <row r="524" ht="37.5" customHeight="1"/>
    <row r="525" ht="39.75" customHeight="1"/>
    <row r="526" ht="24" customHeight="1"/>
    <row r="527" ht="39" customHeight="1"/>
    <row r="528" ht="126" customHeight="1"/>
    <row r="529" ht="54.75" customHeight="1"/>
    <row r="530" ht="99.75" customHeight="1"/>
    <row r="531" ht="50.25" customHeight="1"/>
    <row r="532" ht="37.5" customHeight="1"/>
    <row r="533" ht="38.25" customHeight="1"/>
    <row r="534" ht="26.25" customHeight="1"/>
    <row r="535" ht="38.25" customHeight="1"/>
    <row r="536" ht="26.25" customHeight="1"/>
    <row r="537" ht="27.75" customHeight="1"/>
    <row r="538" ht="26.25" customHeight="1"/>
    <row r="539" ht="43.5" customHeight="1"/>
    <row r="540" ht="25.5" customHeight="1"/>
    <row r="541" ht="25.5" customHeight="1"/>
    <row r="542" ht="17.25" customHeight="1"/>
    <row r="543" ht="48.75" customHeight="1"/>
    <row r="544" ht="28.5" customHeight="1"/>
    <row r="545" ht="1.5" customHeight="1" hidden="1"/>
    <row r="546" ht="45" customHeight="1"/>
    <row r="547" ht="3" customHeight="1" hidden="1"/>
    <row r="548" ht="49.5" customHeight="1"/>
  </sheetData>
  <sheetProtection/>
  <mergeCells count="39">
    <mergeCell ref="A350:A353"/>
    <mergeCell ref="A363:B363"/>
    <mergeCell ref="F363:I363"/>
    <mergeCell ref="B360:D360"/>
    <mergeCell ref="A89:A90"/>
    <mergeCell ref="B358:D358"/>
    <mergeCell ref="A98:A99"/>
    <mergeCell ref="A100:A101"/>
    <mergeCell ref="A96:A97"/>
    <mergeCell ref="A81:A82"/>
    <mergeCell ref="A91:A92"/>
    <mergeCell ref="A4:A6"/>
    <mergeCell ref="A340:A342"/>
    <mergeCell ref="C4:G4"/>
    <mergeCell ref="A77:A78"/>
    <mergeCell ref="A79:A80"/>
    <mergeCell ref="A84:A85"/>
    <mergeCell ref="A67:A68"/>
    <mergeCell ref="B4:B6"/>
    <mergeCell ref="A3:S3"/>
    <mergeCell ref="A73:A76"/>
    <mergeCell ref="M5:M6"/>
    <mergeCell ref="S5:S6"/>
    <mergeCell ref="A71:A72"/>
    <mergeCell ref="O360:R360"/>
    <mergeCell ref="O358:R358"/>
    <mergeCell ref="N5:N6"/>
    <mergeCell ref="A356:A357"/>
    <mergeCell ref="A94:A95"/>
    <mergeCell ref="H4:M4"/>
    <mergeCell ref="A87:A88"/>
    <mergeCell ref="A1:S1"/>
    <mergeCell ref="A2:S2"/>
    <mergeCell ref="O5:R5"/>
    <mergeCell ref="H5:H6"/>
    <mergeCell ref="I5:L5"/>
    <mergeCell ref="N4:S4"/>
    <mergeCell ref="C5:C6"/>
    <mergeCell ref="D5:G5"/>
  </mergeCells>
  <printOptions horizontalCentered="1"/>
  <pageMargins left="0" right="0" top="0.1968503937007874" bottom="0" header="0" footer="0"/>
  <pageSetup horizontalDpi="600" verticalDpi="600" orientation="landscape" paperSize="9" scale="84" r:id="rId1"/>
  <headerFooter alignWithMargins="0">
    <oddFooter>&amp;CСтраница &amp;P</oddFooter>
  </headerFooter>
  <rowBreaks count="1" manualBreakCount="1">
    <brk id="88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2018-01-31T11:46:03Z</cp:lastPrinted>
  <dcterms:created xsi:type="dcterms:W3CDTF">2008-07-16T10:24:23Z</dcterms:created>
  <dcterms:modified xsi:type="dcterms:W3CDTF">2018-02-07T10:14:22Z</dcterms:modified>
  <cp:category/>
  <cp:version/>
  <cp:contentType/>
  <cp:contentStatus/>
</cp:coreProperties>
</file>